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F80" lockWindows="1"/>
  <bookViews>
    <workbookView xWindow="0" yWindow="48" windowWidth="22980" windowHeight="9000"/>
  </bookViews>
  <sheets>
    <sheet name="samenvatting + basisgegevens" sheetId="5" r:id="rId1"/>
    <sheet name="input exploitatie + investering" sheetId="6" r:id="rId2"/>
    <sheet name="output investeringsanalyse" sheetId="3" r:id="rId3"/>
    <sheet name="veelgestelde vragen.." sheetId="7" r:id="rId4"/>
  </sheets>
  <definedNames>
    <definedName name="_xlnm.Print_Area" localSheetId="1">'input exploitatie + investering'!$A$1:$N$26</definedName>
    <definedName name="_xlnm.Print_Area" localSheetId="0">'samenvatting + basisgegevens'!$A$1:$G$39</definedName>
  </definedNames>
  <calcPr calcId="145621"/>
</workbook>
</file>

<file path=xl/calcChain.xml><?xml version="1.0" encoding="utf-8"?>
<calcChain xmlns="http://schemas.openxmlformats.org/spreadsheetml/2006/main">
  <c r="B18" i="5" l="1"/>
  <c r="C2" i="3"/>
  <c r="G11" i="3"/>
  <c r="F30" i="3" l="1"/>
  <c r="E30" i="3"/>
  <c r="D30" i="3"/>
  <c r="C30" i="3"/>
  <c r="F10" i="6" l="1"/>
  <c r="G10" i="6" s="1"/>
  <c r="H10" i="6" s="1"/>
  <c r="G8" i="6"/>
  <c r="H8" i="6" s="1"/>
  <c r="I8" i="6" s="1"/>
  <c r="J8" i="6" s="1"/>
  <c r="K8" i="6" s="1"/>
  <c r="L8" i="6" s="1"/>
  <c r="M8" i="6" s="1"/>
  <c r="I10" i="6" l="1"/>
  <c r="J10" i="6" s="1"/>
  <c r="K10" i="6" s="1"/>
  <c r="L10" i="6" s="1"/>
  <c r="M10" i="6" s="1"/>
  <c r="H11" i="3"/>
  <c r="E23" i="3"/>
  <c r="B19" i="5" l="1"/>
  <c r="B20" i="5"/>
  <c r="C2" i="6"/>
  <c r="A1" i="3" l="1"/>
  <c r="A1" i="6"/>
  <c r="D26" i="3"/>
  <c r="E26" i="3"/>
  <c r="F26" i="3"/>
  <c r="G26" i="3"/>
  <c r="H26" i="3"/>
  <c r="I26" i="3"/>
  <c r="J26" i="3"/>
  <c r="K26" i="3"/>
  <c r="L26" i="3"/>
  <c r="C26" i="3"/>
  <c r="D25" i="3"/>
  <c r="E25" i="3"/>
  <c r="F25" i="3"/>
  <c r="G25" i="3"/>
  <c r="H25" i="3"/>
  <c r="I25" i="3"/>
  <c r="J25" i="3"/>
  <c r="K25" i="3"/>
  <c r="L25" i="3"/>
  <c r="M25" i="3"/>
  <c r="C25" i="3"/>
  <c r="D24" i="3"/>
  <c r="E24" i="3"/>
  <c r="F24" i="3"/>
  <c r="G24" i="3"/>
  <c r="H24" i="3"/>
  <c r="I24" i="3"/>
  <c r="J24" i="3"/>
  <c r="K24" i="3"/>
  <c r="L24" i="3"/>
  <c r="M24" i="3"/>
  <c r="C24" i="3"/>
  <c r="D23" i="3"/>
  <c r="F23" i="3"/>
  <c r="G23" i="3"/>
  <c r="H23" i="3"/>
  <c r="I23" i="3"/>
  <c r="J23" i="3"/>
  <c r="K23" i="3"/>
  <c r="L23" i="3"/>
  <c r="M23" i="3"/>
  <c r="C23" i="3"/>
  <c r="D22" i="3"/>
  <c r="E22" i="3"/>
  <c r="F22" i="3"/>
  <c r="G22" i="3"/>
  <c r="H22" i="3"/>
  <c r="I22" i="3"/>
  <c r="J22" i="3"/>
  <c r="K22" i="3"/>
  <c r="L22" i="3"/>
  <c r="M22" i="3"/>
  <c r="C22" i="3"/>
  <c r="D21" i="3"/>
  <c r="E21" i="3"/>
  <c r="F21" i="3"/>
  <c r="G21" i="3"/>
  <c r="H21" i="3"/>
  <c r="I21" i="3"/>
  <c r="J21" i="3"/>
  <c r="K21" i="3"/>
  <c r="L21" i="3"/>
  <c r="M21" i="3"/>
  <c r="C21" i="3"/>
  <c r="D20" i="3"/>
  <c r="E20" i="3"/>
  <c r="F20" i="3"/>
  <c r="G20" i="3"/>
  <c r="H20" i="3"/>
  <c r="I20" i="3"/>
  <c r="J20" i="3"/>
  <c r="K20" i="3"/>
  <c r="L20" i="3"/>
  <c r="M20" i="3"/>
  <c r="C20" i="3"/>
  <c r="C14" i="3"/>
  <c r="C12" i="3"/>
  <c r="C10" i="3"/>
  <c r="C11" i="3"/>
  <c r="C9" i="3"/>
  <c r="D6" i="3"/>
  <c r="D9" i="3" s="1"/>
  <c r="D12" i="3" l="1"/>
  <c r="C13" i="3"/>
  <c r="E6" i="3"/>
  <c r="D10" i="3"/>
  <c r="D11" i="3"/>
  <c r="D5" i="3"/>
  <c r="E5" i="3" s="1"/>
  <c r="F5" i="3" s="1"/>
  <c r="G5" i="3" s="1"/>
  <c r="H5" i="3" s="1"/>
  <c r="I5" i="3" s="1"/>
  <c r="J5" i="3" s="1"/>
  <c r="K5" i="3" s="1"/>
  <c r="L5" i="3" s="1"/>
  <c r="M5" i="3" s="1"/>
  <c r="C4" i="3"/>
  <c r="D5" i="6"/>
  <c r="I19" i="6" s="1"/>
  <c r="C4" i="6"/>
  <c r="D4" i="6" s="1"/>
  <c r="E4" i="6" s="1"/>
  <c r="F4" i="6" s="1"/>
  <c r="G4" i="6" s="1"/>
  <c r="H4" i="6" s="1"/>
  <c r="I4" i="6" s="1"/>
  <c r="J4" i="6" s="1"/>
  <c r="K4" i="6" s="1"/>
  <c r="L4" i="6" s="1"/>
  <c r="M4" i="6" s="1"/>
  <c r="E5" i="6" l="1"/>
  <c r="D19" i="6"/>
  <c r="D14" i="3" s="1"/>
  <c r="E9" i="3"/>
  <c r="E12" i="3"/>
  <c r="C18" i="3"/>
  <c r="C15" i="3"/>
  <c r="C19" i="3" s="1"/>
  <c r="D13" i="3"/>
  <c r="E11" i="3"/>
  <c r="F6" i="3"/>
  <c r="E10" i="3"/>
  <c r="D4" i="3"/>
  <c r="E4" i="3" s="1"/>
  <c r="F4" i="3" s="1"/>
  <c r="G4" i="3" s="1"/>
  <c r="H4" i="3" s="1"/>
  <c r="I4" i="3" s="1"/>
  <c r="J4" i="3" s="1"/>
  <c r="K4" i="3" s="1"/>
  <c r="L4" i="3" s="1"/>
  <c r="M4" i="3" s="1"/>
  <c r="H7" i="6"/>
  <c r="E19" i="6" l="1"/>
  <c r="J19" i="6"/>
  <c r="C27" i="3"/>
  <c r="F5" i="6"/>
  <c r="K19" i="6" s="1"/>
  <c r="E14" i="3"/>
  <c r="D18" i="3"/>
  <c r="D15" i="3"/>
  <c r="D19" i="3" s="1"/>
  <c r="F9" i="3"/>
  <c r="F12" i="3"/>
  <c r="E13" i="3"/>
  <c r="G6" i="3"/>
  <c r="F10" i="3"/>
  <c r="F11" i="3"/>
  <c r="C29" i="3" l="1"/>
  <c r="G5" i="6"/>
  <c r="L19" i="6" s="1"/>
  <c r="F19" i="6"/>
  <c r="F14" i="3" s="1"/>
  <c r="E18" i="3"/>
  <c r="E15" i="3"/>
  <c r="E19" i="3" s="1"/>
  <c r="D27" i="3"/>
  <c r="G9" i="3"/>
  <c r="G12" i="3"/>
  <c r="F13" i="3"/>
  <c r="G10" i="3"/>
  <c r="H6" i="3"/>
  <c r="D29" i="3" l="1"/>
  <c r="G13" i="3"/>
  <c r="G18" i="3" s="1"/>
  <c r="H5" i="6"/>
  <c r="M19" i="6" s="1"/>
  <c r="G19" i="6"/>
  <c r="G14" i="3" s="1"/>
  <c r="F18" i="3"/>
  <c r="F15" i="3"/>
  <c r="F19" i="3" s="1"/>
  <c r="F27" i="3" s="1"/>
  <c r="I6" i="3"/>
  <c r="J6" i="3" s="1"/>
  <c r="H12" i="3"/>
  <c r="E27" i="3"/>
  <c r="H9" i="3"/>
  <c r="H10" i="3"/>
  <c r="E29" i="3" l="1"/>
  <c r="I10" i="3"/>
  <c r="G15" i="3"/>
  <c r="I5" i="6"/>
  <c r="H19" i="6"/>
  <c r="H14" i="3" s="1"/>
  <c r="I11" i="3"/>
  <c r="I9" i="3"/>
  <c r="J12" i="3"/>
  <c r="I12" i="3"/>
  <c r="H13" i="3"/>
  <c r="K6" i="3"/>
  <c r="J9" i="3"/>
  <c r="J11" i="3"/>
  <c r="J10" i="3"/>
  <c r="G19" i="3" l="1"/>
  <c r="G27" i="3" s="1"/>
  <c r="F29" i="3"/>
  <c r="I13" i="3"/>
  <c r="I18" i="3" s="1"/>
  <c r="J5" i="6"/>
  <c r="I14" i="3"/>
  <c r="K12" i="3"/>
  <c r="H18" i="3"/>
  <c r="H15" i="3"/>
  <c r="H19" i="3" s="1"/>
  <c r="J13" i="3"/>
  <c r="L6" i="3"/>
  <c r="K10" i="3"/>
  <c r="K9" i="3"/>
  <c r="K11" i="3"/>
  <c r="G29" i="3" l="1"/>
  <c r="G30" i="3" s="1"/>
  <c r="I15" i="3"/>
  <c r="K5" i="6"/>
  <c r="J18" i="3"/>
  <c r="H27" i="3"/>
  <c r="L12" i="3"/>
  <c r="K13" i="3"/>
  <c r="M6" i="3"/>
  <c r="L10" i="3"/>
  <c r="L9" i="3"/>
  <c r="L11" i="3"/>
  <c r="J14" i="3" l="1"/>
  <c r="J15" i="3" s="1"/>
  <c r="J19" i="3" s="1"/>
  <c r="J27" i="3" s="1"/>
  <c r="I19" i="3"/>
  <c r="I27" i="3" s="1"/>
  <c r="H29" i="3"/>
  <c r="H30" i="3" s="1"/>
  <c r="L5" i="6"/>
  <c r="K18" i="3"/>
  <c r="M12" i="3"/>
  <c r="L13" i="3"/>
  <c r="M9" i="3"/>
  <c r="M11" i="3"/>
  <c r="M10" i="3"/>
  <c r="K14" i="3" l="1"/>
  <c r="K15" i="3" s="1"/>
  <c r="K19" i="3" s="1"/>
  <c r="K27" i="3" s="1"/>
  <c r="I29" i="3"/>
  <c r="I30" i="3" s="1"/>
  <c r="M5" i="6"/>
  <c r="M14" i="3" s="1"/>
  <c r="L18" i="3"/>
  <c r="M13" i="3"/>
  <c r="L14" i="3" l="1"/>
  <c r="L15" i="3" s="1"/>
  <c r="L19" i="3" s="1"/>
  <c r="L27" i="3" s="1"/>
  <c r="J29" i="3"/>
  <c r="J30" i="3" s="1"/>
  <c r="M18" i="3"/>
  <c r="M15" i="3"/>
  <c r="M19" i="3" s="1"/>
  <c r="K29" i="3" l="1"/>
  <c r="K30" i="3" s="1"/>
  <c r="M27" i="3"/>
  <c r="C33" i="3" l="1"/>
  <c r="B25" i="5" s="1"/>
  <c r="C32" i="3"/>
  <c r="L29" i="3"/>
  <c r="L30" i="3" s="1"/>
  <c r="M29" i="3" l="1"/>
  <c r="B24" i="5"/>
  <c r="M30" i="3" l="1"/>
  <c r="C34" i="3" s="1"/>
  <c r="B26" i="5" s="1"/>
</calcChain>
</file>

<file path=xl/sharedStrings.xml><?xml version="1.0" encoding="utf-8"?>
<sst xmlns="http://schemas.openxmlformats.org/spreadsheetml/2006/main" count="135" uniqueCount="101">
  <si>
    <t>jaar</t>
  </si>
  <si>
    <t>Subsidies/derden (+/+)</t>
  </si>
  <si>
    <t>Desinvesteringen (+/+)</t>
  </si>
  <si>
    <t>Mutatie werkkapitaal</t>
  </si>
  <si>
    <t>Inflatie per jaar</t>
  </si>
  <si>
    <t>Project naam</t>
  </si>
  <si>
    <t>Project omschrijving</t>
  </si>
  <si>
    <t>Investeringsbedrag</t>
  </si>
  <si>
    <t>-/- desinvesteringen/subsidies</t>
  </si>
  <si>
    <t>Netto investering</t>
  </si>
  <si>
    <t>Bruto investering</t>
  </si>
  <si>
    <t>Selectiecriteria</t>
  </si>
  <si>
    <t>Netto Contante Waarde</t>
  </si>
  <si>
    <t>Intern Rendement</t>
  </si>
  <si>
    <t>Terugverdientijd</t>
  </si>
  <si>
    <t>Euro</t>
  </si>
  <si>
    <t>%</t>
  </si>
  <si>
    <t>Jaar</t>
  </si>
  <si>
    <t>Samenvatting investeringsvoorstel</t>
  </si>
  <si>
    <t>Motivatie/reden</t>
  </si>
  <si>
    <t>Investeringsselectie.nl</t>
  </si>
  <si>
    <t>Startjaar</t>
  </si>
  <si>
    <t>Levensduur</t>
  </si>
  <si>
    <t>Wacc</t>
  </si>
  <si>
    <t>Vennootschapsbelasting</t>
  </si>
  <si>
    <t>……..</t>
  </si>
  <si>
    <t>Kalenderjaar</t>
  </si>
  <si>
    <t>Projectjaar</t>
  </si>
  <si>
    <t>Input mutaties exploitatie</t>
  </si>
  <si>
    <t>Input mutaties investering</t>
  </si>
  <si>
    <t>Uitbreidingsinvestering basis (activeerbaar)</t>
  </si>
  <si>
    <t>Vervangingsinvestering basis (activeerbaar)</t>
  </si>
  <si>
    <t xml:space="preserve">Niet activeerbare investeringsuitgaven </t>
  </si>
  <si>
    <t>Restwaarde einde looptijd project</t>
  </si>
  <si>
    <t xml:space="preserve">Mutatie voorzieningen </t>
  </si>
  <si>
    <t>(Additionele) omzet/opbrengsten</t>
  </si>
  <si>
    <t xml:space="preserve">(Additionele) operationele uitgaven </t>
  </si>
  <si>
    <t>Alle waarden zijn op basis van constant prijspeil :</t>
  </si>
  <si>
    <t>Input overige mutaties balans</t>
  </si>
  <si>
    <t>Besparingen ten opzichte van huidige situatie</t>
  </si>
  <si>
    <t>Afschrijvingsperiode</t>
  </si>
  <si>
    <t>Mutatie afschrijvingen*</t>
  </si>
  <si>
    <t>* narekenen indien investeringen in meerdere jaren plaatsvinden</t>
  </si>
  <si>
    <t>Prijsindex</t>
  </si>
  <si>
    <t>Alle waarden zijn op basis van lopend prijspeil</t>
  </si>
  <si>
    <t>Niet activeerbare investeringsuitgaven</t>
  </si>
  <si>
    <t>Ebitda</t>
  </si>
  <si>
    <t>Afschrijvingen</t>
  </si>
  <si>
    <t xml:space="preserve">Ebit </t>
  </si>
  <si>
    <t>Resultaten rekening</t>
  </si>
  <si>
    <t>Rendementsberekening</t>
  </si>
  <si>
    <t>Vpb  (over EBIT)</t>
  </si>
  <si>
    <t>Mutatie voorzieningen</t>
  </si>
  <si>
    <t>Cashflow (t.b.v. rendementsberekening)</t>
  </si>
  <si>
    <t>EBITDA</t>
  </si>
  <si>
    <t xml:space="preserve">Subsidies/derden </t>
  </si>
  <si>
    <t>Desinvesteringen</t>
  </si>
  <si>
    <t>Restwaarde</t>
  </si>
  <si>
    <t>Projectnaam</t>
  </si>
  <si>
    <t>Output investeringsanalyse</t>
  </si>
  <si>
    <t>Cumulatieve cashflow</t>
  </si>
  <si>
    <t xml:space="preserve">Intern rendement </t>
  </si>
  <si>
    <t>+</t>
  </si>
  <si>
    <t>+ of -</t>
  </si>
  <si>
    <t>-</t>
  </si>
  <si>
    <t>Waarde</t>
  </si>
  <si>
    <t>Input basisgegevens *</t>
  </si>
  <si>
    <t>Hulpveld</t>
  </si>
  <si>
    <t>Input gegevens exploitatie en investering</t>
  </si>
  <si>
    <t>Toelichting</t>
  </si>
  <si>
    <t>Veelgestelde vragen…</t>
  </si>
  <si>
    <t>* optioneel verbergen bij presentatie voor het management</t>
  </si>
  <si>
    <t>Waarom is dit rekenmodel gratis ?</t>
  </si>
  <si>
    <t>Hoe zit het met de aansprakelijkheid ?</t>
  </si>
  <si>
    <t>Kan ik de werkbladen aanpassen ?</t>
  </si>
  <si>
    <t>Waarvoor dient de kolom "hulpveld" in het input werkblad ?</t>
  </si>
  <si>
    <t>Wat is de betekenis van de term …..?</t>
  </si>
  <si>
    <t>Antwoord</t>
  </si>
  <si>
    <t>De auteurs van de inhoud op de website Investeringsselectie.nl hebben naar hun beste vermogen getracht om correcte en volledige informatie aan de gebruiker beschikbaar te stellen. De makers zijn echter op geen enkele wijze aansprakelijkelijk te houden (voor eventuele fouten in de beschikbaar gestelde informatie en/of modellen).</t>
  </si>
  <si>
    <t>De auteurs van de website Investeringsselectie.nl hebben de ambitie om de investeringsbesluitvorming in Nederland te verbeteren, opdat er minder maatschappelijk kapitaal verloren gaat (aan slechte projecten) en de welvaart verbeterd.</t>
  </si>
  <si>
    <t>Ja. De werkbladen kunnen worden aangepast naar eigen behoefte. Slechts enkele onderdelen van de werkbladen zijn beveiligd, opdat de formules goed blijven doorrekenen.</t>
  </si>
  <si>
    <t xml:space="preserve">Indien men bijvoorbeeld jaarlijks dezelfde waarde voor een variabele wenst te hanteren, kan die vanuit dit veld worden gekopieerd. Of indien men een waarde (bijv de omzet) jaarlijks met een vast percentage wil laten groeien (autonome omzetgroei), kan dit veld worden gebruikt om het groeipercentage op te nemen. </t>
  </si>
  <si>
    <t>Wat is de betekenis van de term waarde ( + en - ) in het input werkblad?</t>
  </si>
  <si>
    <t>De + en - geven aan op welke wijze de waarde dient te worden ingevoerd. De ontvangensten (bijvoorbeeld de groei van omzet) is een positieve waarde (+), een uitgave (voor een investering) is bijvoorbeeld een negatieve waarde (-)</t>
  </si>
  <si>
    <t>In het rekenmodel worden verschillende financiele begrippen gehanteerd, zoals Ebit, Netto Contante Waarde, Intern rendement, Uitbreidingsinvestering, enzovoort. Voor een uitleg van deze begrippen verwijzen wij naar de website Investeringsselectie.nl/begrippen.</t>
  </si>
  <si>
    <t>Nieuwe vestiging openen</t>
  </si>
  <si>
    <t xml:space="preserve">Met het oog op aantrekkende markt in het midden van het land, </t>
  </si>
  <si>
    <t>Voorbeeld Onderneming BV</t>
  </si>
  <si>
    <t>en het succes van ons product in het zuiden van het land, zien we</t>
  </si>
  <si>
    <t>goede kansen om de winstgevendheid van de onderneming te</t>
  </si>
  <si>
    <t>vergroten door een nieuwe vestiging te openen in het midden</t>
  </si>
  <si>
    <t>(Fictief)</t>
  </si>
  <si>
    <t>De investering betreft de inrichting van een te huren bedrijfspand,</t>
  </si>
  <si>
    <t>het bedrijfsklaar maken van de operatie. Daarnaast worden in de</t>
  </si>
  <si>
    <t xml:space="preserve">begin periode operationele aanloopverliezen voorzien. </t>
  </si>
  <si>
    <t>alle bedragen * € 1000k</t>
  </si>
  <si>
    <t>jaarlijkse 3% autonome groei</t>
  </si>
  <si>
    <t>kostengroei is lager dan omzet groei</t>
  </si>
  <si>
    <t>van het land……..</t>
  </si>
  <si>
    <t>Kan ik ondersteuning krijgen bij het gebruik van de model?</t>
  </si>
  <si>
    <t>Indien u ondersteuning wenst bij het gebruik van dit model of een second opinion wilt laten uitvoeren op reeds gemaakte investeringsanalyse, dan kunt u contact opnemen met investeringsselectie.nl, zie de website voor de contact gegevens.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</si>
</sst>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Red]\(#,##0.00\)"/>
  </numFmts>
  <fonts count="13" x14ac:knownFonts="1">
    <font>
      <sz val="11"/>
      <color theme="1"/>
      <name val="Calibri"/>
      <family val="2"/>
      <scheme val="minor"/>
    </font>
    <font>
      <b/>
      <sz val="11"/>
      <color theme="1"/>
      <name val="Calibri"/>
      <family val="2"/>
      <scheme val="minor"/>
    </font>
    <font>
      <sz val="11"/>
      <color theme="0"/>
      <name val="Calibri"/>
      <family val="2"/>
      <scheme val="minor"/>
    </font>
    <font>
      <sz val="10"/>
      <name val="MS Sans Serif"/>
    </font>
    <font>
      <b/>
      <sz val="14"/>
      <color theme="1"/>
      <name val="Calibri"/>
      <family val="2"/>
      <scheme val="minor"/>
    </font>
    <font>
      <sz val="14"/>
      <color theme="1"/>
      <name val="Calibri"/>
      <family val="2"/>
      <scheme val="minor"/>
    </font>
    <font>
      <b/>
      <sz val="11"/>
      <name val="Calibri"/>
      <family val="2"/>
      <scheme val="minor"/>
    </font>
    <font>
      <sz val="11"/>
      <name val="Calibri"/>
      <family val="2"/>
      <scheme val="minor"/>
    </font>
    <font>
      <sz val="9"/>
      <name val="Calibri"/>
      <family val="2"/>
      <scheme val="minor"/>
    </font>
    <font>
      <sz val="9"/>
      <color theme="1"/>
      <name val="Calibri"/>
      <family val="2"/>
      <scheme val="minor"/>
    </font>
    <font>
      <sz val="11"/>
      <color theme="0" tint="-0.14999847407452621"/>
      <name val="Calibri"/>
      <family val="2"/>
      <scheme val="minor"/>
    </font>
    <font>
      <sz val="10"/>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4">
    <xf numFmtId="0" fontId="0" fillId="0" borderId="0"/>
    <xf numFmtId="0" fontId="3" fillId="0" borderId="0"/>
    <xf numFmtId="164" fontId="3" fillId="0" borderId="0" applyFont="0" applyFill="0" applyBorder="0" applyAlignment="0" applyProtection="0"/>
    <xf numFmtId="9" fontId="3" fillId="0" borderId="0" applyFont="0" applyFill="0" applyBorder="0" applyAlignment="0" applyProtection="0"/>
  </cellStyleXfs>
  <cellXfs count="84">
    <xf numFmtId="0" fontId="0" fillId="0" borderId="0" xfId="0"/>
    <xf numFmtId="0" fontId="4" fillId="2" borderId="0" xfId="0" applyFont="1" applyFill="1" applyAlignment="1">
      <alignment vertical="center"/>
    </xf>
    <xf numFmtId="0" fontId="4" fillId="0" borderId="0" xfId="0" applyFont="1" applyAlignment="1">
      <alignment vertical="center"/>
    </xf>
    <xf numFmtId="0" fontId="0" fillId="0" borderId="0" xfId="0" applyAlignment="1">
      <alignment vertical="center"/>
    </xf>
    <xf numFmtId="0" fontId="1" fillId="2" borderId="0" xfId="0" applyFont="1" applyFill="1" applyAlignment="1">
      <alignment vertical="center"/>
    </xf>
    <xf numFmtId="0" fontId="2" fillId="2" borderId="0" xfId="0" applyFont="1" applyFill="1" applyAlignment="1">
      <alignment vertical="center"/>
    </xf>
    <xf numFmtId="0" fontId="0" fillId="0" borderId="0" xfId="0" applyFill="1" applyAlignment="1">
      <alignment vertical="center"/>
    </xf>
    <xf numFmtId="0" fontId="0" fillId="0" borderId="0" xfId="0" applyFont="1" applyAlignment="1">
      <alignment horizontal="left" vertical="center"/>
    </xf>
    <xf numFmtId="0" fontId="0" fillId="2" borderId="0" xfId="0" applyFont="1" applyFill="1" applyAlignment="1">
      <alignment vertical="center"/>
    </xf>
    <xf numFmtId="0" fontId="0" fillId="0" borderId="0" xfId="0" applyFont="1" applyAlignment="1">
      <alignment vertical="center"/>
    </xf>
    <xf numFmtId="0" fontId="0" fillId="3" borderId="0" xfId="0" applyFont="1" applyFill="1" applyAlignment="1">
      <alignment vertical="center"/>
    </xf>
    <xf numFmtId="1" fontId="0" fillId="4" borderId="0" xfId="0" applyNumberFormat="1" applyFont="1" applyFill="1" applyAlignment="1">
      <alignment vertical="center"/>
    </xf>
    <xf numFmtId="0" fontId="0" fillId="4" borderId="0" xfId="0" applyFont="1" applyFill="1" applyAlignment="1">
      <alignment vertical="center"/>
    </xf>
    <xf numFmtId="0" fontId="1" fillId="0" borderId="0" xfId="0" applyFont="1" applyAlignment="1">
      <alignment vertical="center"/>
    </xf>
    <xf numFmtId="0" fontId="6" fillId="2" borderId="0" xfId="1" applyFont="1" applyFill="1" applyAlignment="1" applyProtection="1">
      <alignment horizontal="left" vertical="center"/>
      <protection locked="0"/>
    </xf>
    <xf numFmtId="0" fontId="7" fillId="2" borderId="0" xfId="1" applyFont="1" applyFill="1" applyAlignment="1" applyProtection="1">
      <alignment horizontal="left" vertical="center"/>
      <protection locked="0"/>
    </xf>
    <xf numFmtId="0" fontId="0" fillId="2" borderId="0" xfId="0" quotePrefix="1" applyFont="1" applyFill="1" applyAlignment="1">
      <alignment vertical="center"/>
    </xf>
    <xf numFmtId="0" fontId="1" fillId="4" borderId="0" xfId="0" applyFont="1" applyFill="1" applyAlignment="1">
      <alignment vertical="center"/>
    </xf>
    <xf numFmtId="1" fontId="0" fillId="2" borderId="0" xfId="0" applyNumberFormat="1" applyFont="1" applyFill="1" applyAlignment="1">
      <alignment vertical="center"/>
    </xf>
    <xf numFmtId="0" fontId="8" fillId="2" borderId="0" xfId="1" applyFont="1" applyFill="1" applyAlignment="1" applyProtection="1">
      <alignment horizontal="left" vertical="center"/>
      <protection locked="0"/>
    </xf>
    <xf numFmtId="0" fontId="9" fillId="2" borderId="0" xfId="0" applyFont="1" applyFill="1" applyAlignment="1">
      <alignment vertical="center"/>
    </xf>
    <xf numFmtId="0" fontId="9" fillId="0" borderId="0" xfId="0" applyFont="1" applyAlignment="1">
      <alignment vertical="center"/>
    </xf>
    <xf numFmtId="0" fontId="10" fillId="2" borderId="0" xfId="0" applyFont="1" applyFill="1" applyAlignment="1">
      <alignment horizontal="right" vertical="center"/>
    </xf>
    <xf numFmtId="0" fontId="4" fillId="4" borderId="0" xfId="0" applyFont="1" applyFill="1" applyAlignment="1">
      <alignment vertical="center"/>
    </xf>
    <xf numFmtId="0" fontId="9" fillId="4" borderId="0" xfId="0" applyFont="1" applyFill="1" applyAlignment="1">
      <alignment vertical="center"/>
    </xf>
    <xf numFmtId="0" fontId="0" fillId="0" borderId="0" xfId="0" applyFont="1" applyFill="1" applyAlignment="1">
      <alignment vertical="center"/>
    </xf>
    <xf numFmtId="1" fontId="0" fillId="4" borderId="0" xfId="0" applyNumberFormat="1" applyFont="1" applyFill="1" applyAlignment="1">
      <alignment horizontal="right" vertical="center"/>
    </xf>
    <xf numFmtId="9" fontId="0" fillId="4" borderId="0" xfId="0" applyNumberFormat="1" applyFont="1" applyFill="1" applyAlignment="1">
      <alignment horizontal="right" vertical="center"/>
    </xf>
    <xf numFmtId="0" fontId="0" fillId="4" borderId="0" xfId="0" applyFont="1" applyFill="1" applyAlignment="1">
      <alignment horizontal="right" vertical="center"/>
    </xf>
    <xf numFmtId="0" fontId="0" fillId="2" borderId="0" xfId="0" applyFill="1"/>
    <xf numFmtId="0" fontId="10" fillId="4" borderId="0" xfId="0" applyFont="1" applyFill="1" applyAlignment="1">
      <alignment horizontal="right" vertical="center"/>
    </xf>
    <xf numFmtId="0" fontId="4"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0" fontId="1" fillId="2" borderId="0" xfId="0" applyFont="1" applyFill="1" applyAlignment="1" applyProtection="1">
      <alignment vertical="center"/>
      <protection locked="0"/>
    </xf>
    <xf numFmtId="0" fontId="1" fillId="4" borderId="0" xfId="0" applyFont="1" applyFill="1" applyAlignment="1" applyProtection="1">
      <alignment vertical="center"/>
      <protection locked="0"/>
    </xf>
    <xf numFmtId="0" fontId="0" fillId="2" borderId="0" xfId="0" applyFont="1" applyFill="1" applyAlignment="1" applyProtection="1">
      <alignment vertical="center"/>
      <protection locked="0"/>
    </xf>
    <xf numFmtId="0" fontId="9" fillId="2" borderId="0" xfId="0" applyFont="1" applyFill="1" applyAlignment="1" applyProtection="1">
      <alignment vertical="center"/>
      <protection locked="0"/>
    </xf>
    <xf numFmtId="2" fontId="9" fillId="2" borderId="0" xfId="0" applyNumberFormat="1" applyFont="1" applyFill="1" applyAlignment="1" applyProtection="1">
      <alignment vertical="center"/>
      <protection locked="0"/>
    </xf>
    <xf numFmtId="0" fontId="0" fillId="2" borderId="0" xfId="0" quotePrefix="1" applyFont="1" applyFill="1" applyAlignment="1" applyProtection="1">
      <alignment vertical="center"/>
      <protection locked="0"/>
    </xf>
    <xf numFmtId="1" fontId="0" fillId="4" borderId="0" xfId="0" applyNumberFormat="1" applyFont="1" applyFill="1" applyAlignment="1" applyProtection="1">
      <alignment vertical="center"/>
      <protection locked="0"/>
    </xf>
    <xf numFmtId="1" fontId="0" fillId="4" borderId="1" xfId="0" applyNumberFormat="1"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4" borderId="1" xfId="0" applyFont="1" applyFill="1" applyBorder="1" applyAlignment="1" applyProtection="1">
      <alignment vertical="center"/>
      <protection locked="0"/>
    </xf>
    <xf numFmtId="1" fontId="0" fillId="2" borderId="0" xfId="0" applyNumberFormat="1" applyFont="1" applyFill="1" applyAlignment="1" applyProtection="1">
      <alignment vertical="center"/>
      <protection locked="0"/>
    </xf>
    <xf numFmtId="0" fontId="10" fillId="2" borderId="0" xfId="0" applyFont="1" applyFill="1" applyAlignment="1" applyProtection="1">
      <alignment horizontal="right" vertical="center"/>
      <protection locked="0"/>
    </xf>
    <xf numFmtId="0" fontId="4" fillId="0" borderId="0" xfId="0" applyFont="1" applyFill="1" applyAlignment="1" applyProtection="1">
      <alignment vertical="center"/>
      <protection locked="0"/>
    </xf>
    <xf numFmtId="0" fontId="11"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0" fillId="3" borderId="0" xfId="0" applyFill="1" applyAlignment="1" applyProtection="1">
      <alignment horizontal="left" vertical="center" indent="1"/>
      <protection locked="0"/>
    </xf>
    <xf numFmtId="0" fontId="0" fillId="3" borderId="0" xfId="0" applyFill="1" applyAlignment="1" applyProtection="1">
      <alignment vertical="center"/>
      <protection locked="0"/>
    </xf>
    <xf numFmtId="0" fontId="0" fillId="2" borderId="0" xfId="0" applyFont="1" applyFill="1" applyBorder="1" applyAlignment="1" applyProtection="1">
      <alignment horizontal="left" vertical="center"/>
      <protection locked="0"/>
    </xf>
    <xf numFmtId="0" fontId="1" fillId="2" borderId="0" xfId="0" applyFont="1" applyFill="1" applyAlignment="1" applyProtection="1">
      <alignment horizontal="right" vertical="center"/>
      <protection locked="0"/>
    </xf>
    <xf numFmtId="0" fontId="0" fillId="2" borderId="0" xfId="0" applyFont="1" applyFill="1" applyAlignment="1" applyProtection="1">
      <alignment horizontal="left" vertical="center"/>
      <protection locked="0"/>
    </xf>
    <xf numFmtId="0" fontId="1" fillId="4" borderId="0" xfId="0" applyFont="1" applyFill="1" applyAlignment="1" applyProtection="1">
      <alignment horizontal="right" vertical="center"/>
      <protection locked="0"/>
    </xf>
    <xf numFmtId="0" fontId="0" fillId="2" borderId="0" xfId="0" applyFont="1" applyFill="1" applyAlignment="1" applyProtection="1">
      <alignment horizontal="left" vertical="center" indent="1"/>
      <protection locked="0"/>
    </xf>
    <xf numFmtId="0" fontId="0" fillId="2" borderId="1" xfId="0" quotePrefix="1" applyFont="1" applyFill="1" applyBorder="1" applyAlignment="1" applyProtection="1">
      <alignment horizontal="left" vertical="center"/>
      <protection locked="0"/>
    </xf>
    <xf numFmtId="0" fontId="1" fillId="4" borderId="1" xfId="0" applyFont="1" applyFill="1" applyBorder="1" applyAlignment="1" applyProtection="1">
      <alignment horizontal="right" vertical="center"/>
      <protection locked="0"/>
    </xf>
    <xf numFmtId="0" fontId="4" fillId="2" borderId="0" xfId="0" applyFont="1" applyFill="1" applyAlignment="1">
      <alignment vertical="center" wrapText="1"/>
    </xf>
    <xf numFmtId="0" fontId="0" fillId="0" borderId="0" xfId="0" applyAlignment="1">
      <alignment wrapText="1"/>
    </xf>
    <xf numFmtId="0" fontId="0" fillId="2" borderId="0" xfId="0" applyFill="1" applyAlignment="1">
      <alignment wrapText="1"/>
    </xf>
    <xf numFmtId="0" fontId="0" fillId="2" borderId="0" xfId="0" applyFill="1" applyAlignment="1">
      <alignment horizontal="left" vertical="top" wrapText="1"/>
    </xf>
    <xf numFmtId="0" fontId="0" fillId="2" borderId="0" xfId="0" applyFill="1" applyAlignment="1">
      <alignment horizontal="left" vertical="top"/>
    </xf>
    <xf numFmtId="0" fontId="0" fillId="0" borderId="0" xfId="0" applyAlignment="1">
      <alignment horizontal="left" vertical="top"/>
    </xf>
    <xf numFmtId="0" fontId="0" fillId="2" borderId="0" xfId="0" applyFont="1" applyFill="1" applyAlignment="1">
      <alignment horizontal="left" vertical="top" wrapText="1"/>
    </xf>
    <xf numFmtId="0" fontId="0" fillId="0" borderId="0" xfId="0" applyAlignment="1">
      <alignment horizontal="left" vertical="top" wrapText="1"/>
    </xf>
    <xf numFmtId="0" fontId="0"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0" fillId="0" borderId="0" xfId="0" applyAlignment="1" applyProtection="1">
      <alignment vertical="center"/>
      <protection locked="0"/>
    </xf>
    <xf numFmtId="0" fontId="0" fillId="0" borderId="0" xfId="0" applyFill="1" applyAlignment="1" applyProtection="1">
      <alignment vertical="center"/>
      <protection locked="0"/>
    </xf>
    <xf numFmtId="0" fontId="0" fillId="0" borderId="0" xfId="0" applyFont="1" applyAlignment="1" applyProtection="1">
      <alignment horizontal="left" vertical="center"/>
      <protection locked="0"/>
    </xf>
    <xf numFmtId="0" fontId="5" fillId="2" borderId="0" xfId="0" applyFont="1" applyFill="1" applyAlignment="1" applyProtection="1">
      <alignment horizontal="left" vertical="center"/>
      <protection locked="0"/>
    </xf>
    <xf numFmtId="0" fontId="4" fillId="0" borderId="0" xfId="0" applyFont="1" applyAlignment="1" applyProtection="1">
      <alignment vertical="center"/>
      <protection locked="0"/>
    </xf>
    <xf numFmtId="0" fontId="0" fillId="3" borderId="0" xfId="0" applyFont="1" applyFill="1" applyAlignment="1" applyProtection="1">
      <alignment horizontal="right" vertical="center"/>
      <protection locked="0"/>
    </xf>
    <xf numFmtId="0" fontId="0" fillId="0" borderId="0" xfId="0" applyFont="1" applyAlignment="1" applyProtection="1">
      <alignment vertical="center"/>
      <protection locked="0"/>
    </xf>
    <xf numFmtId="0" fontId="0" fillId="0" borderId="0" xfId="0" applyFont="1" applyFill="1" applyAlignment="1" applyProtection="1">
      <alignment horizontal="right" vertical="center"/>
      <protection locked="0"/>
    </xf>
    <xf numFmtId="0" fontId="0" fillId="2" borderId="0" xfId="0" applyFont="1" applyFill="1" applyAlignment="1" applyProtection="1">
      <alignment horizontal="right" vertical="center"/>
      <protection locked="0"/>
    </xf>
    <xf numFmtId="0" fontId="2" fillId="2" borderId="0" xfId="0" applyFont="1" applyFill="1" applyAlignment="1" applyProtection="1">
      <alignment horizontal="center" vertical="center"/>
      <protection locked="0"/>
    </xf>
    <xf numFmtId="0" fontId="12" fillId="2" borderId="0" xfId="0" applyFont="1" applyFill="1" applyAlignment="1">
      <alignment vertical="center"/>
    </xf>
    <xf numFmtId="1" fontId="0" fillId="3" borderId="0" xfId="0" applyNumberFormat="1" applyFont="1" applyFill="1" applyAlignment="1">
      <alignment vertical="center"/>
    </xf>
    <xf numFmtId="0" fontId="0" fillId="0" borderId="0" xfId="0" applyFont="1" applyBorder="1" applyAlignment="1" applyProtection="1">
      <alignment horizontal="left" vertical="center"/>
      <protection locked="0"/>
    </xf>
    <xf numFmtId="0" fontId="2" fillId="2" borderId="0" xfId="0" applyFont="1" applyFill="1" applyAlignment="1">
      <alignment horizontal="center" vertical="center"/>
    </xf>
    <xf numFmtId="0" fontId="2" fillId="2" borderId="0" xfId="0" applyFont="1" applyFill="1" applyAlignment="1" applyProtection="1">
      <alignment horizontal="center" vertical="center"/>
      <protection locked="0"/>
    </xf>
    <xf numFmtId="0" fontId="0" fillId="0" borderId="0" xfId="0" applyFont="1" applyFill="1" applyAlignment="1" applyProtection="1">
      <alignment horizontal="left" vertical="center"/>
      <protection locked="0"/>
    </xf>
    <xf numFmtId="0" fontId="0" fillId="2" borderId="0" xfId="0" applyFont="1" applyFill="1" applyAlignment="1" applyProtection="1">
      <alignment horizontal="left" vertical="center"/>
      <protection locked="0"/>
    </xf>
  </cellXfs>
  <cellStyles count="4">
    <cellStyle name="Komma 2" xfId="2"/>
    <cellStyle name="Procent 2" xfId="3"/>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indowProtection="1" tabSelected="1" zoomScaleNormal="100" workbookViewId="0">
      <selection activeCell="B12" sqref="B12:F12"/>
    </sheetView>
  </sheetViews>
  <sheetFormatPr defaultRowHeight="14.4" x14ac:dyDescent="0.3"/>
  <cols>
    <col min="1" max="1" width="34.109375" style="6" customWidth="1"/>
    <col min="2" max="2" width="14.5546875" style="3" customWidth="1"/>
    <col min="3" max="3" width="6.109375" style="7" customWidth="1"/>
    <col min="4" max="4" width="12.33203125" style="3" customWidth="1"/>
    <col min="5" max="5" width="8.88671875" style="6" customWidth="1"/>
    <col min="6" max="6" width="12.21875" style="3" customWidth="1"/>
    <col min="7" max="7" width="3.21875" style="3" customWidth="1"/>
    <col min="8" max="16384" width="8.88671875" style="3"/>
  </cols>
  <sheetData>
    <row r="1" spans="1:7" ht="18" x14ac:dyDescent="0.3">
      <c r="A1" s="45" t="s">
        <v>87</v>
      </c>
      <c r="B1" s="31" t="s">
        <v>18</v>
      </c>
      <c r="C1" s="31"/>
      <c r="D1" s="31"/>
      <c r="E1" s="31"/>
      <c r="F1" s="31"/>
      <c r="G1" s="31"/>
    </row>
    <row r="2" spans="1:7" ht="18" x14ac:dyDescent="0.3">
      <c r="A2" s="46" t="s">
        <v>91</v>
      </c>
      <c r="B2" s="31"/>
      <c r="C2" s="31"/>
      <c r="D2" s="31"/>
      <c r="E2" s="31"/>
      <c r="F2" s="31"/>
      <c r="G2" s="31"/>
    </row>
    <row r="3" spans="1:7" x14ac:dyDescent="0.3">
      <c r="A3" s="47"/>
      <c r="B3" s="47"/>
      <c r="C3" s="47"/>
      <c r="D3" s="47"/>
      <c r="E3" s="47"/>
      <c r="F3" s="47"/>
      <c r="G3" s="47"/>
    </row>
    <row r="4" spans="1:7" x14ac:dyDescent="0.3">
      <c r="A4" s="33" t="s">
        <v>58</v>
      </c>
      <c r="B4" s="48" t="s">
        <v>85</v>
      </c>
      <c r="C4" s="49"/>
      <c r="D4" s="49"/>
      <c r="E4" s="49"/>
      <c r="F4" s="49"/>
      <c r="G4" s="47"/>
    </row>
    <row r="5" spans="1:7" x14ac:dyDescent="0.3">
      <c r="A5" s="35"/>
      <c r="B5" s="50"/>
      <c r="C5" s="50"/>
      <c r="D5" s="50"/>
      <c r="E5" s="50"/>
      <c r="F5" s="50"/>
      <c r="G5" s="35"/>
    </row>
    <row r="6" spans="1:7" x14ac:dyDescent="0.3">
      <c r="A6" s="33" t="s">
        <v>6</v>
      </c>
      <c r="B6" s="79" t="s">
        <v>92</v>
      </c>
      <c r="C6" s="79"/>
      <c r="D6" s="79"/>
      <c r="E6" s="79"/>
      <c r="F6" s="79"/>
      <c r="G6" s="35"/>
    </row>
    <row r="7" spans="1:7" x14ac:dyDescent="0.3">
      <c r="A7" s="35"/>
      <c r="B7" s="79" t="s">
        <v>93</v>
      </c>
      <c r="C7" s="79"/>
      <c r="D7" s="79"/>
      <c r="E7" s="79"/>
      <c r="F7" s="79"/>
      <c r="G7" s="35"/>
    </row>
    <row r="8" spans="1:7" x14ac:dyDescent="0.3">
      <c r="A8" s="35"/>
      <c r="B8" s="79" t="s">
        <v>94</v>
      </c>
      <c r="C8" s="79"/>
      <c r="D8" s="79"/>
      <c r="E8" s="79"/>
      <c r="F8" s="79"/>
      <c r="G8" s="35"/>
    </row>
    <row r="9" spans="1:7" x14ac:dyDescent="0.3">
      <c r="A9" s="35"/>
      <c r="B9" s="79"/>
      <c r="C9" s="79"/>
      <c r="D9" s="79"/>
      <c r="E9" s="79"/>
      <c r="F9" s="79"/>
      <c r="G9" s="35"/>
    </row>
    <row r="10" spans="1:7" x14ac:dyDescent="0.3">
      <c r="A10" s="35"/>
      <c r="B10" s="50"/>
      <c r="C10" s="50"/>
      <c r="D10" s="50"/>
      <c r="E10" s="50"/>
      <c r="F10" s="50"/>
      <c r="G10" s="35"/>
    </row>
    <row r="11" spans="1:7" x14ac:dyDescent="0.3">
      <c r="A11" s="33" t="s">
        <v>19</v>
      </c>
      <c r="B11" s="79" t="s">
        <v>86</v>
      </c>
      <c r="C11" s="79"/>
      <c r="D11" s="79"/>
      <c r="E11" s="79"/>
      <c r="F11" s="79"/>
      <c r="G11" s="35"/>
    </row>
    <row r="12" spans="1:7" x14ac:dyDescent="0.3">
      <c r="A12" s="35"/>
      <c r="B12" s="79" t="s">
        <v>88</v>
      </c>
      <c r="C12" s="79"/>
      <c r="D12" s="79"/>
      <c r="E12" s="79"/>
      <c r="F12" s="79"/>
      <c r="G12" s="35"/>
    </row>
    <row r="13" spans="1:7" x14ac:dyDescent="0.3">
      <c r="A13" s="35"/>
      <c r="B13" s="79" t="s">
        <v>89</v>
      </c>
      <c r="C13" s="79"/>
      <c r="D13" s="79"/>
      <c r="E13" s="79"/>
      <c r="F13" s="79"/>
      <c r="G13" s="35"/>
    </row>
    <row r="14" spans="1:7" x14ac:dyDescent="0.3">
      <c r="A14" s="35"/>
      <c r="B14" s="79" t="s">
        <v>90</v>
      </c>
      <c r="C14" s="79"/>
      <c r="D14" s="79"/>
      <c r="E14" s="79"/>
      <c r="F14" s="79"/>
      <c r="G14" s="35"/>
    </row>
    <row r="15" spans="1:7" x14ac:dyDescent="0.3">
      <c r="A15" s="35"/>
      <c r="B15" s="79" t="s">
        <v>98</v>
      </c>
      <c r="C15" s="79"/>
      <c r="D15" s="79"/>
      <c r="E15" s="79"/>
      <c r="F15" s="79"/>
      <c r="G15" s="35"/>
    </row>
    <row r="16" spans="1:7" x14ac:dyDescent="0.3">
      <c r="A16" s="35"/>
      <c r="B16" s="35"/>
      <c r="C16" s="35"/>
      <c r="D16" s="35"/>
      <c r="E16" s="35"/>
      <c r="F16" s="35"/>
      <c r="G16" s="35"/>
    </row>
    <row r="17" spans="1:7" x14ac:dyDescent="0.3">
      <c r="A17" s="33" t="s">
        <v>7</v>
      </c>
      <c r="B17" s="51" t="s">
        <v>65</v>
      </c>
      <c r="C17" s="51"/>
      <c r="D17" s="33" t="s">
        <v>69</v>
      </c>
      <c r="E17" s="35"/>
      <c r="F17" s="35"/>
      <c r="G17" s="35"/>
    </row>
    <row r="18" spans="1:7" x14ac:dyDescent="0.3">
      <c r="A18" s="52" t="s">
        <v>10</v>
      </c>
      <c r="B18" s="53">
        <f>'input exploitatie + investering'!C13+'input exploitatie + investering'!C14+'input exploitatie + investering'!C15</f>
        <v>-90</v>
      </c>
      <c r="C18" s="54" t="s">
        <v>15</v>
      </c>
      <c r="D18" s="82"/>
      <c r="E18" s="82"/>
      <c r="F18" s="82"/>
      <c r="G18" s="35"/>
    </row>
    <row r="19" spans="1:7" x14ac:dyDescent="0.3">
      <c r="A19" s="55" t="s">
        <v>8</v>
      </c>
      <c r="B19" s="56">
        <f>'input exploitatie + investering'!C16+'input exploitatie + investering'!C17</f>
        <v>0</v>
      </c>
      <c r="C19" s="54" t="s">
        <v>15</v>
      </c>
      <c r="D19" s="82"/>
      <c r="E19" s="82"/>
      <c r="F19" s="82"/>
      <c r="G19" s="35"/>
    </row>
    <row r="20" spans="1:7" x14ac:dyDescent="0.3">
      <c r="A20" s="52" t="s">
        <v>9</v>
      </c>
      <c r="B20" s="53">
        <f>SUM(B18:B19)</f>
        <v>-90</v>
      </c>
      <c r="C20" s="54" t="s">
        <v>15</v>
      </c>
      <c r="D20" s="83"/>
      <c r="E20" s="83"/>
      <c r="F20" s="83"/>
      <c r="G20" s="35"/>
    </row>
    <row r="21" spans="1:7" x14ac:dyDescent="0.3">
      <c r="A21" s="33"/>
      <c r="B21" s="51"/>
      <c r="C21" s="51"/>
      <c r="D21" s="35"/>
      <c r="E21" s="35"/>
      <c r="F21" s="35"/>
      <c r="G21" s="35"/>
    </row>
    <row r="22" spans="1:7" x14ac:dyDescent="0.3">
      <c r="A22" s="35"/>
      <c r="B22" s="35"/>
      <c r="C22" s="35"/>
      <c r="D22" s="35"/>
      <c r="E22" s="35"/>
      <c r="F22" s="35"/>
      <c r="G22" s="35"/>
    </row>
    <row r="23" spans="1:7" x14ac:dyDescent="0.3">
      <c r="A23" s="33" t="s">
        <v>11</v>
      </c>
      <c r="B23" s="51" t="s">
        <v>65</v>
      </c>
      <c r="C23" s="35"/>
      <c r="D23" s="35"/>
      <c r="E23" s="35"/>
      <c r="F23" s="35"/>
      <c r="G23" s="35"/>
    </row>
    <row r="24" spans="1:7" x14ac:dyDescent="0.3">
      <c r="A24" s="8" t="s">
        <v>12</v>
      </c>
      <c r="B24" s="26">
        <f>'output investeringsanalyse'!C32</f>
        <v>52.673202601670511</v>
      </c>
      <c r="C24" s="8" t="s">
        <v>15</v>
      </c>
      <c r="D24" s="8"/>
      <c r="E24" s="80" t="s">
        <v>20</v>
      </c>
      <c r="F24" s="80"/>
      <c r="G24" s="8"/>
    </row>
    <row r="25" spans="1:7" x14ac:dyDescent="0.3">
      <c r="A25" s="8" t="s">
        <v>13</v>
      </c>
      <c r="B25" s="27">
        <f>'output investeringsanalyse'!C33</f>
        <v>0.14674088775657079</v>
      </c>
      <c r="C25" s="8" t="s">
        <v>16</v>
      </c>
      <c r="D25" s="8"/>
      <c r="E25" s="8"/>
      <c r="F25" s="8"/>
      <c r="G25" s="8"/>
    </row>
    <row r="26" spans="1:7" x14ac:dyDescent="0.3">
      <c r="A26" s="8" t="s">
        <v>14</v>
      </c>
      <c r="B26" s="28">
        <f>'output investeringsanalyse'!C34</f>
        <v>7</v>
      </c>
      <c r="C26" s="8" t="s">
        <v>17</v>
      </c>
      <c r="D26" s="8"/>
      <c r="E26" s="80"/>
      <c r="F26" s="80"/>
      <c r="G26" s="8"/>
    </row>
    <row r="27" spans="1:7" x14ac:dyDescent="0.3">
      <c r="A27" s="8"/>
      <c r="B27" s="8"/>
      <c r="C27" s="8"/>
      <c r="D27" s="8"/>
      <c r="E27" s="8"/>
      <c r="F27" s="8"/>
      <c r="G27" s="5"/>
    </row>
    <row r="28" spans="1:7" s="67" customFormat="1" x14ac:dyDescent="0.3">
      <c r="A28" s="65"/>
      <c r="B28" s="65"/>
      <c r="C28" s="65"/>
      <c r="D28" s="65"/>
      <c r="E28" s="65"/>
      <c r="F28" s="65"/>
      <c r="G28" s="66"/>
    </row>
    <row r="29" spans="1:7" s="67" customFormat="1" x14ac:dyDescent="0.3">
      <c r="A29" s="68"/>
      <c r="C29" s="69"/>
      <c r="E29" s="68"/>
    </row>
    <row r="30" spans="1:7" s="71" customFormat="1" ht="14.4" customHeight="1" x14ac:dyDescent="0.3">
      <c r="A30" s="33" t="s">
        <v>66</v>
      </c>
      <c r="B30" s="51" t="s">
        <v>65</v>
      </c>
      <c r="C30" s="70"/>
      <c r="D30" s="31"/>
      <c r="E30" s="31"/>
      <c r="F30" s="31"/>
      <c r="G30" s="31"/>
    </row>
    <row r="31" spans="1:7" s="73" customFormat="1" ht="18" customHeight="1" x14ac:dyDescent="0.3">
      <c r="A31" s="52" t="s">
        <v>21</v>
      </c>
      <c r="B31" s="72">
        <v>2015</v>
      </c>
      <c r="C31" s="52"/>
      <c r="D31" s="35"/>
      <c r="E31" s="35"/>
      <c r="F31" s="35"/>
      <c r="G31" s="35"/>
    </row>
    <row r="32" spans="1:7" s="73" customFormat="1" ht="18" customHeight="1" x14ac:dyDescent="0.3">
      <c r="A32" s="52" t="s">
        <v>22</v>
      </c>
      <c r="B32" s="74"/>
      <c r="C32" s="52" t="s">
        <v>0</v>
      </c>
      <c r="D32" s="35"/>
      <c r="E32" s="35"/>
      <c r="F32" s="35"/>
      <c r="G32" s="35"/>
    </row>
    <row r="33" spans="1:7" s="73" customFormat="1" ht="18" customHeight="1" x14ac:dyDescent="0.3">
      <c r="A33" s="52" t="s">
        <v>4</v>
      </c>
      <c r="B33" s="72">
        <v>2</v>
      </c>
      <c r="C33" s="52" t="s">
        <v>16</v>
      </c>
      <c r="D33" s="35"/>
      <c r="E33" s="35"/>
      <c r="F33" s="35"/>
      <c r="G33" s="35"/>
    </row>
    <row r="34" spans="1:7" s="73" customFormat="1" ht="18" customHeight="1" x14ac:dyDescent="0.3">
      <c r="A34" s="52" t="s">
        <v>23</v>
      </c>
      <c r="B34" s="72">
        <v>0.08</v>
      </c>
      <c r="C34" s="52" t="s">
        <v>16</v>
      </c>
      <c r="D34" s="35"/>
      <c r="E34" s="35"/>
      <c r="F34" s="35"/>
      <c r="G34" s="35"/>
    </row>
    <row r="35" spans="1:7" s="73" customFormat="1" ht="18" customHeight="1" x14ac:dyDescent="0.3">
      <c r="A35" s="52" t="s">
        <v>24</v>
      </c>
      <c r="B35" s="72">
        <v>25</v>
      </c>
      <c r="C35" s="52" t="s">
        <v>16</v>
      </c>
      <c r="D35" s="35"/>
      <c r="E35" s="35"/>
      <c r="F35" s="35"/>
      <c r="G35" s="35"/>
    </row>
    <row r="36" spans="1:7" s="73" customFormat="1" ht="18" customHeight="1" x14ac:dyDescent="0.3">
      <c r="A36" s="52" t="s">
        <v>40</v>
      </c>
      <c r="B36" s="72">
        <v>5</v>
      </c>
      <c r="C36" s="52" t="s">
        <v>0</v>
      </c>
      <c r="D36" s="35"/>
      <c r="E36" s="35"/>
      <c r="F36" s="35"/>
      <c r="G36" s="35"/>
    </row>
    <row r="37" spans="1:7" s="73" customFormat="1" ht="18" customHeight="1" x14ac:dyDescent="0.3">
      <c r="A37" s="52" t="s">
        <v>25</v>
      </c>
      <c r="B37" s="72"/>
      <c r="C37" s="52"/>
      <c r="D37" s="32"/>
      <c r="E37" s="81"/>
      <c r="F37" s="81"/>
      <c r="G37" s="35"/>
    </row>
    <row r="38" spans="1:7" s="73" customFormat="1" ht="18" customHeight="1" x14ac:dyDescent="0.3">
      <c r="A38" s="52"/>
      <c r="B38" s="75"/>
      <c r="C38" s="52"/>
      <c r="D38" s="32"/>
      <c r="E38" s="76"/>
      <c r="F38" s="76"/>
      <c r="G38" s="35"/>
    </row>
    <row r="39" spans="1:7" s="73" customFormat="1" ht="13.8" customHeight="1" x14ac:dyDescent="0.3">
      <c r="A39" s="35" t="s">
        <v>71</v>
      </c>
      <c r="B39" s="51"/>
      <c r="C39" s="52"/>
      <c r="D39" s="35"/>
      <c r="E39" s="81"/>
      <c r="F39" s="81"/>
      <c r="G39" s="35"/>
    </row>
    <row r="40" spans="1:7" s="67" customFormat="1" x14ac:dyDescent="0.3">
      <c r="A40" s="68"/>
      <c r="C40" s="69"/>
      <c r="E40" s="68"/>
    </row>
    <row r="41" spans="1:7" s="67" customFormat="1" x14ac:dyDescent="0.3">
      <c r="A41" s="68"/>
      <c r="C41" s="69"/>
      <c r="E41" s="68"/>
    </row>
    <row r="42" spans="1:7" s="67" customFormat="1" x14ac:dyDescent="0.3">
      <c r="A42" s="68"/>
      <c r="C42" s="69"/>
      <c r="E42" s="68"/>
    </row>
    <row r="43" spans="1:7" s="67" customFormat="1" x14ac:dyDescent="0.3">
      <c r="A43" s="68"/>
      <c r="C43" s="69"/>
      <c r="E43" s="68"/>
    </row>
    <row r="44" spans="1:7" s="67" customFormat="1" x14ac:dyDescent="0.3">
      <c r="A44" s="68"/>
      <c r="C44" s="69"/>
      <c r="E44" s="68"/>
    </row>
    <row r="45" spans="1:7" s="67" customFormat="1" x14ac:dyDescent="0.3">
      <c r="A45" s="68"/>
      <c r="C45" s="69"/>
      <c r="E45" s="68"/>
    </row>
  </sheetData>
  <sheetProtection password="EF80" sheet="1" objects="1" scenarios="1"/>
  <mergeCells count="16">
    <mergeCell ref="E39:F39"/>
    <mergeCell ref="D18:F18"/>
    <mergeCell ref="D19:F19"/>
    <mergeCell ref="D20:F20"/>
    <mergeCell ref="E24:F24"/>
    <mergeCell ref="E37:F37"/>
    <mergeCell ref="B6:F6"/>
    <mergeCell ref="B7:F7"/>
    <mergeCell ref="B8:F8"/>
    <mergeCell ref="B9:F9"/>
    <mergeCell ref="B11:F11"/>
    <mergeCell ref="B12:F12"/>
    <mergeCell ref="B13:F13"/>
    <mergeCell ref="B14:F14"/>
    <mergeCell ref="B15:F15"/>
    <mergeCell ref="E26:F26"/>
  </mergeCells>
  <pageMargins left="0.7" right="0.7" top="0.75" bottom="0.75" header="0.3" footer="0.3"/>
  <pageSetup paperSize="9" scale="9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windowProtection="1" showGridLines="0" zoomScaleNormal="100" workbookViewId="0">
      <selection activeCell="T12" sqref="T12"/>
    </sheetView>
  </sheetViews>
  <sheetFormatPr defaultRowHeight="14.4" x14ac:dyDescent="0.3"/>
  <cols>
    <col min="1" max="1" width="42.44140625" style="9" customWidth="1"/>
    <col min="2" max="2" width="10.88671875" style="9" customWidth="1"/>
    <col min="3" max="13" width="8.88671875" style="9"/>
    <col min="14" max="14" width="3" style="9" customWidth="1"/>
    <col min="15" max="15" width="8.88671875" style="9"/>
    <col min="16" max="16" width="2" style="25" customWidth="1"/>
    <col min="17" max="17" width="8.88671875" style="9"/>
    <col min="18" max="18" width="1.5546875" style="25" customWidth="1"/>
    <col min="19" max="16384" width="8.88671875" style="9"/>
  </cols>
  <sheetData>
    <row r="1" spans="1:19" s="2" customFormat="1" ht="30" customHeight="1" x14ac:dyDescent="0.3">
      <c r="A1" s="1" t="str">
        <f>'samenvatting + basisgegevens'!A1</f>
        <v>Voorbeeld Onderneming BV</v>
      </c>
      <c r="B1" s="1"/>
      <c r="C1" s="1" t="s">
        <v>68</v>
      </c>
      <c r="D1" s="1"/>
      <c r="E1" s="1"/>
      <c r="F1" s="1"/>
      <c r="G1" s="1"/>
      <c r="H1" s="1"/>
      <c r="I1" s="1"/>
      <c r="J1" s="1"/>
      <c r="K1" s="1"/>
      <c r="L1" s="1"/>
      <c r="M1" s="1"/>
      <c r="N1" s="1"/>
      <c r="P1" s="23"/>
      <c r="Q1" s="23"/>
      <c r="R1" s="23"/>
    </row>
    <row r="2" spans="1:19" s="13" customFormat="1" ht="18" customHeight="1" x14ac:dyDescent="0.3">
      <c r="A2" s="4" t="s">
        <v>5</v>
      </c>
      <c r="B2" s="4"/>
      <c r="C2" s="12" t="str">
        <f>'samenvatting + basisgegevens'!B4</f>
        <v>Nieuwe vestiging openen</v>
      </c>
      <c r="D2" s="17"/>
      <c r="E2" s="17"/>
      <c r="F2" s="17"/>
      <c r="G2" s="17"/>
      <c r="H2" s="4"/>
      <c r="I2" s="4"/>
      <c r="J2" s="4"/>
      <c r="K2" s="5"/>
      <c r="L2" s="4"/>
      <c r="M2" s="4"/>
      <c r="N2" s="4"/>
      <c r="P2" s="17"/>
      <c r="Q2" s="17"/>
      <c r="R2" s="17"/>
    </row>
    <row r="3" spans="1:19" ht="9.6" customHeight="1" x14ac:dyDescent="0.3">
      <c r="A3" s="8"/>
      <c r="B3" s="8"/>
      <c r="C3" s="8"/>
      <c r="D3" s="8"/>
      <c r="E3" s="8"/>
      <c r="F3" s="8"/>
      <c r="G3" s="8"/>
      <c r="H3" s="8"/>
      <c r="I3" s="8"/>
      <c r="J3" s="8"/>
      <c r="K3" s="8"/>
      <c r="L3" s="8"/>
      <c r="M3" s="8"/>
      <c r="N3" s="8"/>
      <c r="P3" s="12"/>
      <c r="Q3" s="12"/>
      <c r="R3" s="12"/>
    </row>
    <row r="4" spans="1:19" x14ac:dyDescent="0.3">
      <c r="A4" s="14" t="s">
        <v>26</v>
      </c>
      <c r="B4" s="15"/>
      <c r="C4" s="4">
        <f>'samenvatting + basisgegevens'!B31</f>
        <v>2015</v>
      </c>
      <c r="D4" s="4">
        <f>C4+1</f>
        <v>2016</v>
      </c>
      <c r="E4" s="4">
        <f t="shared" ref="E4:L4" si="0">D4+1</f>
        <v>2017</v>
      </c>
      <c r="F4" s="4">
        <f t="shared" si="0"/>
        <v>2018</v>
      </c>
      <c r="G4" s="4">
        <f t="shared" si="0"/>
        <v>2019</v>
      </c>
      <c r="H4" s="4">
        <f t="shared" si="0"/>
        <v>2020</v>
      </c>
      <c r="I4" s="4">
        <f t="shared" si="0"/>
        <v>2021</v>
      </c>
      <c r="J4" s="4">
        <f t="shared" si="0"/>
        <v>2022</v>
      </c>
      <c r="K4" s="4">
        <f t="shared" si="0"/>
        <v>2023</v>
      </c>
      <c r="L4" s="4">
        <f t="shared" si="0"/>
        <v>2024</v>
      </c>
      <c r="M4" s="4">
        <f t="shared" ref="M4" si="1">L4+1</f>
        <v>2025</v>
      </c>
      <c r="N4" s="8"/>
      <c r="P4" s="12"/>
      <c r="Q4" s="17" t="s">
        <v>67</v>
      </c>
      <c r="R4" s="17"/>
    </row>
    <row r="5" spans="1:19" s="21" customFormat="1" ht="12" hidden="1" x14ac:dyDescent="0.3">
      <c r="A5" s="19" t="s">
        <v>27</v>
      </c>
      <c r="B5" s="19"/>
      <c r="C5" s="20">
        <v>0</v>
      </c>
      <c r="D5" s="20">
        <f>C5+1</f>
        <v>1</v>
      </c>
      <c r="E5" s="20">
        <f t="shared" ref="E5:L5" si="2">D5+1</f>
        <v>2</v>
      </c>
      <c r="F5" s="20">
        <f t="shared" si="2"/>
        <v>3</v>
      </c>
      <c r="G5" s="20">
        <f t="shared" si="2"/>
        <v>4</v>
      </c>
      <c r="H5" s="20">
        <f t="shared" si="2"/>
        <v>5</v>
      </c>
      <c r="I5" s="20">
        <f t="shared" si="2"/>
        <v>6</v>
      </c>
      <c r="J5" s="20">
        <f t="shared" si="2"/>
        <v>7</v>
      </c>
      <c r="K5" s="20">
        <f t="shared" si="2"/>
        <v>8</v>
      </c>
      <c r="L5" s="20">
        <f t="shared" si="2"/>
        <v>9</v>
      </c>
      <c r="M5" s="20">
        <f t="shared" ref="M5" si="3">L5+1</f>
        <v>10</v>
      </c>
      <c r="N5" s="20"/>
      <c r="P5" s="24"/>
      <c r="Q5" s="24"/>
      <c r="R5" s="24"/>
    </row>
    <row r="6" spans="1:19" x14ac:dyDescent="0.3">
      <c r="A6" s="77" t="s">
        <v>95</v>
      </c>
      <c r="B6" s="8"/>
      <c r="C6" s="8"/>
      <c r="D6" s="8"/>
      <c r="E6" s="8"/>
      <c r="F6" s="8"/>
      <c r="G6" s="8"/>
      <c r="H6" s="8"/>
      <c r="I6" s="8"/>
      <c r="J6" s="8"/>
      <c r="K6" s="8"/>
      <c r="L6" s="8"/>
      <c r="M6" s="8"/>
      <c r="N6" s="8"/>
      <c r="P6" s="12"/>
      <c r="Q6" s="12"/>
      <c r="R6" s="12"/>
    </row>
    <row r="7" spans="1:19" x14ac:dyDescent="0.3">
      <c r="A7" s="4" t="s">
        <v>28</v>
      </c>
      <c r="B7" s="4" t="s">
        <v>65</v>
      </c>
      <c r="C7" s="4" t="s">
        <v>37</v>
      </c>
      <c r="D7" s="8"/>
      <c r="E7" s="8"/>
      <c r="F7" s="8"/>
      <c r="G7" s="8"/>
      <c r="H7" s="4">
        <f>C4</f>
        <v>2015</v>
      </c>
      <c r="I7" s="8"/>
      <c r="J7" s="8"/>
      <c r="K7" s="8"/>
      <c r="L7" s="8"/>
      <c r="M7" s="8"/>
      <c r="N7" s="8"/>
      <c r="P7" s="12"/>
      <c r="Q7" s="12"/>
      <c r="R7" s="12"/>
    </row>
    <row r="8" spans="1:19" x14ac:dyDescent="0.3">
      <c r="A8" s="8" t="s">
        <v>35</v>
      </c>
      <c r="B8" s="16" t="s">
        <v>62</v>
      </c>
      <c r="C8" s="78">
        <v>0</v>
      </c>
      <c r="D8" s="78">
        <v>50</v>
      </c>
      <c r="E8" s="78">
        <v>80</v>
      </c>
      <c r="F8" s="78">
        <v>120</v>
      </c>
      <c r="G8" s="78">
        <f t="shared" ref="G8:M8" si="4">F8*$Q$8</f>
        <v>123.60000000000001</v>
      </c>
      <c r="H8" s="78">
        <f t="shared" si="4"/>
        <v>127.30800000000001</v>
      </c>
      <c r="I8" s="78">
        <f t="shared" si="4"/>
        <v>131.12724</v>
      </c>
      <c r="J8" s="78">
        <f t="shared" si="4"/>
        <v>135.06105719999999</v>
      </c>
      <c r="K8" s="78">
        <f t="shared" si="4"/>
        <v>139.112888916</v>
      </c>
      <c r="L8" s="78">
        <f t="shared" si="4"/>
        <v>143.28627558348001</v>
      </c>
      <c r="M8" s="78">
        <f t="shared" si="4"/>
        <v>147.58486385098442</v>
      </c>
      <c r="N8" s="8"/>
      <c r="P8" s="12"/>
      <c r="Q8" s="10">
        <v>1.03</v>
      </c>
      <c r="R8" s="12"/>
      <c r="S8" s="9" t="s">
        <v>96</v>
      </c>
    </row>
    <row r="9" spans="1:19" x14ac:dyDescent="0.3">
      <c r="A9" s="8" t="s">
        <v>39</v>
      </c>
      <c r="B9" s="16" t="s">
        <v>62</v>
      </c>
      <c r="C9" s="78">
        <v>0</v>
      </c>
      <c r="D9" s="78">
        <v>0</v>
      </c>
      <c r="E9" s="78">
        <v>0</v>
      </c>
      <c r="F9" s="78">
        <v>0</v>
      </c>
      <c r="G9" s="78">
        <v>0</v>
      </c>
      <c r="H9" s="78">
        <v>0</v>
      </c>
      <c r="I9" s="78">
        <v>0</v>
      </c>
      <c r="J9" s="78">
        <v>0</v>
      </c>
      <c r="K9" s="78">
        <v>0</v>
      </c>
      <c r="L9" s="78">
        <v>0</v>
      </c>
      <c r="M9" s="78">
        <v>0</v>
      </c>
      <c r="N9" s="8"/>
      <c r="P9" s="12"/>
      <c r="Q9" s="10">
        <v>0</v>
      </c>
      <c r="R9" s="12"/>
    </row>
    <row r="10" spans="1:19" x14ac:dyDescent="0.3">
      <c r="A10" s="8" t="s">
        <v>36</v>
      </c>
      <c r="B10" s="16" t="s">
        <v>64</v>
      </c>
      <c r="C10" s="78">
        <v>0</v>
      </c>
      <c r="D10" s="78">
        <v>-75</v>
      </c>
      <c r="E10" s="78">
        <v>-85</v>
      </c>
      <c r="F10" s="78">
        <f t="shared" ref="F10:M10" si="5">E10*$Q$10</f>
        <v>-85.85</v>
      </c>
      <c r="G10" s="78">
        <f t="shared" si="5"/>
        <v>-86.708500000000001</v>
      </c>
      <c r="H10" s="78">
        <f t="shared" si="5"/>
        <v>-87.575585000000004</v>
      </c>
      <c r="I10" s="78">
        <f t="shared" si="5"/>
        <v>-88.451340850000008</v>
      </c>
      <c r="J10" s="78">
        <f t="shared" si="5"/>
        <v>-89.335854258500007</v>
      </c>
      <c r="K10" s="78">
        <f t="shared" si="5"/>
        <v>-90.229212801085012</v>
      </c>
      <c r="L10" s="78">
        <f t="shared" si="5"/>
        <v>-91.131504929095868</v>
      </c>
      <c r="M10" s="78">
        <f t="shared" si="5"/>
        <v>-92.042819978386831</v>
      </c>
      <c r="N10" s="8"/>
      <c r="P10" s="12"/>
      <c r="Q10" s="10">
        <v>1.01</v>
      </c>
      <c r="R10" s="12"/>
      <c r="S10" s="9" t="s">
        <v>97</v>
      </c>
    </row>
    <row r="11" spans="1:19" x14ac:dyDescent="0.3">
      <c r="A11" s="8"/>
      <c r="B11" s="16"/>
      <c r="C11" s="8"/>
      <c r="D11" s="8"/>
      <c r="E11" s="8"/>
      <c r="F11" s="8"/>
      <c r="G11" s="8"/>
      <c r="H11" s="8"/>
      <c r="I11" s="8"/>
      <c r="J11" s="8"/>
      <c r="K11" s="8"/>
      <c r="L11" s="8"/>
      <c r="M11" s="8"/>
      <c r="N11" s="8"/>
      <c r="P11" s="12"/>
      <c r="Q11" s="12"/>
      <c r="R11" s="12"/>
    </row>
    <row r="12" spans="1:19" x14ac:dyDescent="0.3">
      <c r="A12" s="4" t="s">
        <v>29</v>
      </c>
      <c r="B12" s="8"/>
      <c r="C12" s="8"/>
      <c r="D12" s="8"/>
      <c r="E12" s="8"/>
      <c r="F12" s="8"/>
      <c r="G12" s="8"/>
      <c r="H12" s="8"/>
      <c r="I12" s="8"/>
      <c r="J12" s="8"/>
      <c r="K12" s="8"/>
      <c r="L12" s="8"/>
      <c r="M12" s="8"/>
      <c r="N12" s="8"/>
      <c r="P12" s="12"/>
      <c r="Q12" s="12"/>
      <c r="R12" s="12"/>
    </row>
    <row r="13" spans="1:19" x14ac:dyDescent="0.3">
      <c r="A13" s="8" t="s">
        <v>30</v>
      </c>
      <c r="B13" s="16" t="s">
        <v>64</v>
      </c>
      <c r="C13" s="9">
        <v>-50</v>
      </c>
      <c r="D13" s="9">
        <v>0</v>
      </c>
      <c r="E13" s="9">
        <v>0</v>
      </c>
      <c r="F13" s="9">
        <v>0</v>
      </c>
      <c r="G13" s="9">
        <v>0</v>
      </c>
      <c r="H13" s="9">
        <v>-60</v>
      </c>
      <c r="I13" s="9">
        <v>0</v>
      </c>
      <c r="J13" s="9">
        <v>0</v>
      </c>
      <c r="K13" s="9">
        <v>0</v>
      </c>
      <c r="L13" s="9">
        <v>0</v>
      </c>
      <c r="M13" s="9">
        <v>0</v>
      </c>
      <c r="N13" s="8"/>
      <c r="P13" s="12"/>
      <c r="Q13" s="10">
        <v>0</v>
      </c>
      <c r="R13" s="12"/>
    </row>
    <row r="14" spans="1:19" x14ac:dyDescent="0.3">
      <c r="A14" s="8" t="s">
        <v>31</v>
      </c>
      <c r="B14" s="16" t="s">
        <v>64</v>
      </c>
      <c r="C14" s="9">
        <v>0</v>
      </c>
      <c r="D14" s="9">
        <v>0</v>
      </c>
      <c r="E14" s="9">
        <v>0</v>
      </c>
      <c r="F14" s="9">
        <v>0</v>
      </c>
      <c r="G14" s="9">
        <v>0</v>
      </c>
      <c r="H14" s="9">
        <v>0</v>
      </c>
      <c r="I14" s="9">
        <v>0</v>
      </c>
      <c r="J14" s="9">
        <v>0</v>
      </c>
      <c r="K14" s="9">
        <v>0</v>
      </c>
      <c r="L14" s="9">
        <v>0</v>
      </c>
      <c r="M14" s="9">
        <v>0</v>
      </c>
      <c r="N14" s="8"/>
      <c r="P14" s="12"/>
      <c r="Q14" s="10">
        <v>0</v>
      </c>
      <c r="R14" s="12"/>
    </row>
    <row r="15" spans="1:19" x14ac:dyDescent="0.3">
      <c r="A15" s="8" t="s">
        <v>32</v>
      </c>
      <c r="B15" s="16" t="s">
        <v>64</v>
      </c>
      <c r="C15" s="9">
        <v>-40</v>
      </c>
      <c r="D15" s="9">
        <v>0</v>
      </c>
      <c r="E15" s="9">
        <v>0</v>
      </c>
      <c r="F15" s="9">
        <v>0</v>
      </c>
      <c r="G15" s="9">
        <v>0</v>
      </c>
      <c r="H15" s="9">
        <v>0</v>
      </c>
      <c r="I15" s="9">
        <v>0</v>
      </c>
      <c r="J15" s="9">
        <v>0</v>
      </c>
      <c r="K15" s="9">
        <v>0</v>
      </c>
      <c r="L15" s="9">
        <v>0</v>
      </c>
      <c r="M15" s="9">
        <v>0</v>
      </c>
      <c r="N15" s="8"/>
      <c r="P15" s="12"/>
      <c r="Q15" s="10">
        <v>0</v>
      </c>
      <c r="R15" s="12"/>
    </row>
    <row r="16" spans="1:19" x14ac:dyDescent="0.3">
      <c r="A16" s="8" t="s">
        <v>1</v>
      </c>
      <c r="B16" s="16" t="s">
        <v>62</v>
      </c>
      <c r="C16" s="9">
        <v>0</v>
      </c>
      <c r="D16" s="9">
        <v>0</v>
      </c>
      <c r="E16" s="9">
        <v>0</v>
      </c>
      <c r="F16" s="9">
        <v>0</v>
      </c>
      <c r="G16" s="9">
        <v>0</v>
      </c>
      <c r="H16" s="9">
        <v>0</v>
      </c>
      <c r="I16" s="9">
        <v>0</v>
      </c>
      <c r="J16" s="9">
        <v>0</v>
      </c>
      <c r="K16" s="9">
        <v>0</v>
      </c>
      <c r="L16" s="9">
        <v>0</v>
      </c>
      <c r="M16" s="9">
        <v>0</v>
      </c>
      <c r="N16" s="8"/>
      <c r="P16" s="12"/>
      <c r="Q16" s="10">
        <v>0</v>
      </c>
      <c r="R16" s="12"/>
    </row>
    <row r="17" spans="1:18" x14ac:dyDescent="0.3">
      <c r="A17" s="8" t="s">
        <v>2</v>
      </c>
      <c r="B17" s="16" t="s">
        <v>62</v>
      </c>
      <c r="C17" s="9">
        <v>0</v>
      </c>
      <c r="D17" s="9">
        <v>0</v>
      </c>
      <c r="E17" s="9">
        <v>0</v>
      </c>
      <c r="F17" s="9">
        <v>0</v>
      </c>
      <c r="G17" s="9">
        <v>0</v>
      </c>
      <c r="H17" s="9">
        <v>0</v>
      </c>
      <c r="I17" s="9">
        <v>0</v>
      </c>
      <c r="J17" s="9">
        <v>0</v>
      </c>
      <c r="K17" s="9">
        <v>0</v>
      </c>
      <c r="L17" s="9">
        <v>0</v>
      </c>
      <c r="M17" s="9">
        <v>0</v>
      </c>
      <c r="N17" s="8"/>
      <c r="P17" s="12"/>
      <c r="Q17" s="10">
        <v>0</v>
      </c>
      <c r="R17" s="12"/>
    </row>
    <row r="18" spans="1:18" x14ac:dyDescent="0.3">
      <c r="A18" s="8"/>
      <c r="B18" s="16"/>
      <c r="C18" s="8"/>
      <c r="D18" s="8"/>
      <c r="E18" s="8"/>
      <c r="F18" s="8"/>
      <c r="G18" s="8"/>
      <c r="H18" s="8"/>
      <c r="I18" s="8"/>
      <c r="J18" s="8"/>
      <c r="K18" s="8"/>
      <c r="L18" s="8"/>
      <c r="M18" s="8"/>
      <c r="N18" s="8"/>
      <c r="P18" s="12"/>
      <c r="Q18" s="12"/>
      <c r="R18" s="12"/>
    </row>
    <row r="19" spans="1:18" x14ac:dyDescent="0.3">
      <c r="A19" s="8" t="s">
        <v>41</v>
      </c>
      <c r="B19" s="16" t="s">
        <v>64</v>
      </c>
      <c r="C19" s="8"/>
      <c r="D19" s="10">
        <f>IF(D5&lt;='samenvatting + basisgegevens'!$B$36,SUM($C13+$C14+$C16)/'samenvatting + basisgegevens'!$B$36,0)</f>
        <v>-10</v>
      </c>
      <c r="E19" s="10">
        <f>IF(E5&lt;='samenvatting + basisgegevens'!$B$36,SUM($C13+$C14+$C16)/'samenvatting + basisgegevens'!$B$36,0)</f>
        <v>-10</v>
      </c>
      <c r="F19" s="10">
        <f>IF(F5&lt;='samenvatting + basisgegevens'!$B$36,SUM($C13+$C14+$C16)/'samenvatting + basisgegevens'!$B$36,0)</f>
        <v>-10</v>
      </c>
      <c r="G19" s="10">
        <f>IF(G5&lt;='samenvatting + basisgegevens'!$B$36,SUM($C13+$C14+$C16)/'samenvatting + basisgegevens'!$B$36,0)</f>
        <v>-10</v>
      </c>
      <c r="H19" s="10">
        <f>IF(H5&lt;='samenvatting + basisgegevens'!$B$36,SUM($C13+$C14+$C16)/'samenvatting + basisgegevens'!$B$36,0)</f>
        <v>-10</v>
      </c>
      <c r="I19" s="10">
        <f>IF(D5&lt;='samenvatting + basisgegevens'!$B$36,SUM($H13+$H14+$H16)/'samenvatting + basisgegevens'!$B$36,0)</f>
        <v>-12</v>
      </c>
      <c r="J19" s="10">
        <f>IF(E5&lt;='samenvatting + basisgegevens'!$B$36,SUM($H13+$H14+$H16)/'samenvatting + basisgegevens'!$B$36,0)</f>
        <v>-12</v>
      </c>
      <c r="K19" s="10">
        <f>IF(F5&lt;='samenvatting + basisgegevens'!$B$36,SUM($H13+$H14+$H16)/'samenvatting + basisgegevens'!$B$36,0)</f>
        <v>-12</v>
      </c>
      <c r="L19" s="10">
        <f>IF(G5&lt;='samenvatting + basisgegevens'!$B$36,SUM($H13+$H14+$H16)/'samenvatting + basisgegevens'!$B$36,0)</f>
        <v>-12</v>
      </c>
      <c r="M19" s="10">
        <f>IF(H5&lt;='samenvatting + basisgegevens'!$B$36,SUM($H13+$H14+$H16)/'samenvatting + basisgegevens'!$B$36,0)</f>
        <v>-12</v>
      </c>
      <c r="N19" s="8"/>
      <c r="P19" s="12"/>
      <c r="Q19" s="10">
        <v>0</v>
      </c>
      <c r="R19" s="12"/>
    </row>
    <row r="20" spans="1:18" x14ac:dyDescent="0.3">
      <c r="A20" s="8"/>
      <c r="B20" s="8"/>
      <c r="C20" s="8"/>
      <c r="D20" s="8"/>
      <c r="E20" s="8"/>
      <c r="F20" s="8"/>
      <c r="G20" s="8"/>
      <c r="H20" s="8"/>
      <c r="I20" s="8"/>
      <c r="J20" s="8"/>
      <c r="K20" s="8"/>
      <c r="L20" s="8"/>
      <c r="M20" s="8"/>
      <c r="N20" s="8"/>
      <c r="P20" s="12"/>
      <c r="Q20" s="12"/>
      <c r="R20" s="12"/>
    </row>
    <row r="21" spans="1:18" x14ac:dyDescent="0.3">
      <c r="A21" s="4" t="s">
        <v>38</v>
      </c>
      <c r="B21" s="8"/>
      <c r="C21" s="8"/>
      <c r="D21" s="8"/>
      <c r="E21" s="8"/>
      <c r="F21" s="8"/>
      <c r="G21" s="8"/>
      <c r="H21" s="8"/>
      <c r="I21" s="8"/>
      <c r="J21" s="8"/>
      <c r="K21" s="8"/>
      <c r="L21" s="8"/>
      <c r="M21" s="8"/>
      <c r="N21" s="8"/>
      <c r="P21" s="12"/>
      <c r="Q21" s="12"/>
      <c r="R21" s="12"/>
    </row>
    <row r="22" spans="1:18" x14ac:dyDescent="0.3">
      <c r="A22" s="8" t="s">
        <v>3</v>
      </c>
      <c r="B22" s="16" t="s">
        <v>63</v>
      </c>
      <c r="C22" s="9">
        <v>-10</v>
      </c>
      <c r="D22" s="9">
        <v>0</v>
      </c>
      <c r="E22" s="9">
        <v>0</v>
      </c>
      <c r="F22" s="9">
        <v>0</v>
      </c>
      <c r="G22" s="9">
        <v>0</v>
      </c>
      <c r="H22" s="9">
        <v>0</v>
      </c>
      <c r="I22" s="9">
        <v>0</v>
      </c>
      <c r="J22" s="9">
        <v>0</v>
      </c>
      <c r="K22" s="9">
        <v>0</v>
      </c>
      <c r="L22" s="9">
        <v>0</v>
      </c>
      <c r="M22" s="9">
        <v>10</v>
      </c>
      <c r="N22" s="8"/>
      <c r="P22" s="12"/>
      <c r="Q22" s="10">
        <v>0</v>
      </c>
      <c r="R22" s="12"/>
    </row>
    <row r="23" spans="1:18" x14ac:dyDescent="0.3">
      <c r="A23" s="8" t="s">
        <v>34</v>
      </c>
      <c r="B23" s="16" t="s">
        <v>63</v>
      </c>
      <c r="C23" s="9">
        <v>0</v>
      </c>
      <c r="D23" s="9">
        <v>0</v>
      </c>
      <c r="E23" s="9">
        <v>0</v>
      </c>
      <c r="F23" s="9">
        <v>0</v>
      </c>
      <c r="G23" s="9">
        <v>0</v>
      </c>
      <c r="H23" s="9">
        <v>0</v>
      </c>
      <c r="I23" s="9">
        <v>0</v>
      </c>
      <c r="J23" s="9">
        <v>0</v>
      </c>
      <c r="K23" s="9">
        <v>0</v>
      </c>
      <c r="L23" s="9">
        <v>0</v>
      </c>
      <c r="M23" s="9">
        <v>0</v>
      </c>
      <c r="N23" s="8"/>
      <c r="P23" s="12"/>
      <c r="Q23" s="10">
        <v>0</v>
      </c>
      <c r="R23" s="12"/>
    </row>
    <row r="24" spans="1:18" x14ac:dyDescent="0.3">
      <c r="A24" s="8" t="s">
        <v>33</v>
      </c>
      <c r="B24" s="16" t="s">
        <v>62</v>
      </c>
      <c r="C24" s="9">
        <v>0</v>
      </c>
      <c r="D24" s="9">
        <v>0</v>
      </c>
      <c r="E24" s="9">
        <v>0</v>
      </c>
      <c r="F24" s="9">
        <v>0</v>
      </c>
      <c r="G24" s="9">
        <v>0</v>
      </c>
      <c r="H24" s="9">
        <v>0</v>
      </c>
      <c r="I24" s="9">
        <v>0</v>
      </c>
      <c r="J24" s="9">
        <v>0</v>
      </c>
      <c r="K24" s="9">
        <v>0</v>
      </c>
      <c r="L24" s="9">
        <v>0</v>
      </c>
      <c r="M24" s="9">
        <v>100</v>
      </c>
      <c r="N24" s="8"/>
      <c r="P24" s="12"/>
      <c r="Q24" s="10">
        <v>0</v>
      </c>
      <c r="R24" s="12"/>
    </row>
    <row r="25" spans="1:18" x14ac:dyDescent="0.3">
      <c r="A25" s="8"/>
      <c r="B25" s="8"/>
      <c r="C25" s="8"/>
      <c r="D25" s="8"/>
      <c r="E25" s="8"/>
      <c r="F25" s="8"/>
      <c r="G25" s="8"/>
      <c r="H25" s="8"/>
      <c r="I25" s="8"/>
      <c r="J25" s="8"/>
      <c r="K25" s="8"/>
      <c r="L25" s="8"/>
      <c r="M25" s="8"/>
      <c r="N25" s="8"/>
      <c r="P25" s="12"/>
      <c r="Q25" s="12"/>
      <c r="R25" s="12"/>
    </row>
    <row r="26" spans="1:18" x14ac:dyDescent="0.3">
      <c r="A26" s="8" t="s">
        <v>42</v>
      </c>
      <c r="B26" s="8"/>
      <c r="C26" s="8"/>
      <c r="D26" s="8"/>
      <c r="E26" s="8"/>
      <c r="F26" s="8"/>
      <c r="G26" s="8"/>
      <c r="H26" s="8"/>
      <c r="I26" s="8"/>
      <c r="J26" s="8"/>
      <c r="K26" s="8"/>
      <c r="L26" s="8"/>
      <c r="M26" s="8"/>
      <c r="N26" s="8"/>
      <c r="P26" s="12"/>
      <c r="Q26" s="12"/>
      <c r="R26" s="12"/>
    </row>
  </sheetData>
  <pageMargins left="0.7" right="0.7" top="0.75" bottom="0.75" header="0.3" footer="0.3"/>
  <pageSetup paperSize="9" scale="85"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indowProtection="1" zoomScaleNormal="100" workbookViewId="0">
      <selection activeCell="E29" sqref="E29"/>
    </sheetView>
  </sheetViews>
  <sheetFormatPr defaultRowHeight="14.4" x14ac:dyDescent="0.3"/>
  <cols>
    <col min="1" max="1" width="42.44140625" style="9" customWidth="1"/>
    <col min="2" max="2" width="6.77734375" style="9" customWidth="1"/>
    <col min="3" max="16384" width="8.88671875" style="9"/>
  </cols>
  <sheetData>
    <row r="1" spans="1:14" s="2" customFormat="1" ht="30" customHeight="1" x14ac:dyDescent="0.3">
      <c r="A1" s="31" t="str">
        <f>'samenvatting + basisgegevens'!A1</f>
        <v>Voorbeeld Onderneming BV</v>
      </c>
      <c r="B1" s="31"/>
      <c r="C1" s="31" t="s">
        <v>59</v>
      </c>
      <c r="D1" s="31"/>
      <c r="E1" s="31"/>
      <c r="F1" s="31"/>
      <c r="G1" s="31"/>
      <c r="H1" s="31"/>
      <c r="I1" s="31"/>
      <c r="J1" s="31"/>
      <c r="K1" s="32"/>
      <c r="L1" s="31"/>
      <c r="M1" s="31"/>
      <c r="N1" s="31"/>
    </row>
    <row r="2" spans="1:14" s="13" customFormat="1" ht="18" customHeight="1" x14ac:dyDescent="0.3">
      <c r="A2" s="33" t="s">
        <v>58</v>
      </c>
      <c r="B2" s="33"/>
      <c r="C2" s="34" t="str">
        <f>'samenvatting + basisgegevens'!B4</f>
        <v>Nieuwe vestiging openen</v>
      </c>
      <c r="D2" s="34"/>
      <c r="E2" s="34"/>
      <c r="F2" s="34"/>
      <c r="G2" s="34"/>
      <c r="H2" s="33"/>
      <c r="I2" s="33"/>
      <c r="J2" s="33"/>
      <c r="K2" s="32"/>
      <c r="L2" s="33"/>
      <c r="M2" s="33"/>
      <c r="N2" s="33"/>
    </row>
    <row r="3" spans="1:14" ht="9.6" customHeight="1" x14ac:dyDescent="0.3">
      <c r="A3" s="35"/>
      <c r="B3" s="35"/>
      <c r="C3" s="35"/>
      <c r="D3" s="35"/>
      <c r="E3" s="35"/>
      <c r="F3" s="35"/>
      <c r="G3" s="35"/>
      <c r="H3" s="35"/>
      <c r="I3" s="35"/>
      <c r="J3" s="35"/>
      <c r="K3" s="35"/>
      <c r="L3" s="35"/>
      <c r="M3" s="35"/>
      <c r="N3" s="35"/>
    </row>
    <row r="4" spans="1:14" x14ac:dyDescent="0.3">
      <c r="A4" s="14" t="s">
        <v>26</v>
      </c>
      <c r="B4" s="15"/>
      <c r="C4" s="33">
        <f>'samenvatting + basisgegevens'!B31</f>
        <v>2015</v>
      </c>
      <c r="D4" s="33">
        <f>C4+1</f>
        <v>2016</v>
      </c>
      <c r="E4" s="33">
        <f t="shared" ref="E4:M5" si="0">D4+1</f>
        <v>2017</v>
      </c>
      <c r="F4" s="33">
        <f t="shared" si="0"/>
        <v>2018</v>
      </c>
      <c r="G4" s="33">
        <f t="shared" si="0"/>
        <v>2019</v>
      </c>
      <c r="H4" s="33">
        <f t="shared" si="0"/>
        <v>2020</v>
      </c>
      <c r="I4" s="33">
        <f t="shared" si="0"/>
        <v>2021</v>
      </c>
      <c r="J4" s="33">
        <f t="shared" si="0"/>
        <v>2022</v>
      </c>
      <c r="K4" s="33">
        <f t="shared" si="0"/>
        <v>2023</v>
      </c>
      <c r="L4" s="33">
        <f t="shared" si="0"/>
        <v>2024</v>
      </c>
      <c r="M4" s="33">
        <f t="shared" si="0"/>
        <v>2025</v>
      </c>
      <c r="N4" s="35"/>
    </row>
    <row r="5" spans="1:14" s="21" customFormat="1" ht="12" hidden="1" x14ac:dyDescent="0.3">
      <c r="A5" s="19" t="s">
        <v>27</v>
      </c>
      <c r="B5" s="19"/>
      <c r="C5" s="36">
        <v>0</v>
      </c>
      <c r="D5" s="36">
        <f>C5+1</f>
        <v>1</v>
      </c>
      <c r="E5" s="36">
        <f t="shared" si="0"/>
        <v>2</v>
      </c>
      <c r="F5" s="36">
        <f t="shared" si="0"/>
        <v>3</v>
      </c>
      <c r="G5" s="36">
        <f t="shared" si="0"/>
        <v>4</v>
      </c>
      <c r="H5" s="36">
        <f t="shared" si="0"/>
        <v>5</v>
      </c>
      <c r="I5" s="36">
        <f t="shared" si="0"/>
        <v>6</v>
      </c>
      <c r="J5" s="36">
        <f t="shared" si="0"/>
        <v>7</v>
      </c>
      <c r="K5" s="36">
        <f t="shared" si="0"/>
        <v>8</v>
      </c>
      <c r="L5" s="36">
        <f t="shared" si="0"/>
        <v>9</v>
      </c>
      <c r="M5" s="36">
        <f t="shared" si="0"/>
        <v>10</v>
      </c>
      <c r="N5" s="36"/>
    </row>
    <row r="6" spans="1:14" s="21" customFormat="1" ht="12" x14ac:dyDescent="0.3">
      <c r="A6" s="19" t="s">
        <v>43</v>
      </c>
      <c r="B6" s="19"/>
      <c r="C6" s="37">
        <v>1</v>
      </c>
      <c r="D6" s="37">
        <f>C6*(1+'samenvatting + basisgegevens'!$B$33/100)</f>
        <v>1.02</v>
      </c>
      <c r="E6" s="37">
        <f>D6*(1+'samenvatting + basisgegevens'!$B$33/100)</f>
        <v>1.0404</v>
      </c>
      <c r="F6" s="37">
        <f>E6*(1+'samenvatting + basisgegevens'!$B$33/100)</f>
        <v>1.0612079999999999</v>
      </c>
      <c r="G6" s="37">
        <f>F6*(1+'samenvatting + basisgegevens'!$B$33/100)</f>
        <v>1.08243216</v>
      </c>
      <c r="H6" s="37">
        <f>G6*(1+'samenvatting + basisgegevens'!$B$33/100)</f>
        <v>1.1040808032</v>
      </c>
      <c r="I6" s="37">
        <f>H6*(1+'samenvatting + basisgegevens'!$B$33/100)</f>
        <v>1.1261624192640001</v>
      </c>
      <c r="J6" s="37">
        <f>I6*(1+'samenvatting + basisgegevens'!$B$33/100)</f>
        <v>1.14868566764928</v>
      </c>
      <c r="K6" s="37">
        <f>J6*(1+'samenvatting + basisgegevens'!$B$33/100)</f>
        <v>1.1716593810022657</v>
      </c>
      <c r="L6" s="37">
        <f>K6*(1+'samenvatting + basisgegevens'!$B$33/100)</f>
        <v>1.1950925686223111</v>
      </c>
      <c r="M6" s="37">
        <f>L6*(1+'samenvatting + basisgegevens'!$B$33/100)</f>
        <v>1.2189944199947573</v>
      </c>
      <c r="N6" s="36"/>
    </row>
    <row r="7" spans="1:14" x14ac:dyDescent="0.3">
      <c r="A7" s="35"/>
      <c r="B7" s="35"/>
      <c r="C7" s="35"/>
      <c r="D7" s="35"/>
      <c r="E7" s="35"/>
      <c r="F7" s="35"/>
      <c r="G7" s="35"/>
      <c r="H7" s="35"/>
      <c r="I7" s="35"/>
      <c r="J7" s="35"/>
      <c r="K7" s="35"/>
      <c r="L7" s="35"/>
      <c r="M7" s="35"/>
      <c r="N7" s="35"/>
    </row>
    <row r="8" spans="1:14" x14ac:dyDescent="0.3">
      <c r="A8" s="33" t="s">
        <v>49</v>
      </c>
      <c r="B8" s="35"/>
      <c r="C8" s="33" t="s">
        <v>44</v>
      </c>
      <c r="D8" s="35"/>
      <c r="E8" s="35"/>
      <c r="F8" s="35"/>
      <c r="G8" s="35"/>
      <c r="H8" s="33"/>
      <c r="I8" s="35"/>
      <c r="J8" s="35"/>
      <c r="K8" s="35"/>
      <c r="L8" s="35"/>
      <c r="M8" s="35"/>
      <c r="N8" s="35"/>
    </row>
    <row r="9" spans="1:14" x14ac:dyDescent="0.3">
      <c r="A9" s="35" t="s">
        <v>35</v>
      </c>
      <c r="B9" s="38"/>
      <c r="C9" s="39">
        <f>'input exploitatie + investering'!C8*'output investeringsanalyse'!C$6</f>
        <v>0</v>
      </c>
      <c r="D9" s="39">
        <f>'input exploitatie + investering'!D8*'output investeringsanalyse'!D$6</f>
        <v>51</v>
      </c>
      <c r="E9" s="39">
        <f>'input exploitatie + investering'!E8*'output investeringsanalyse'!E$6</f>
        <v>83.231999999999999</v>
      </c>
      <c r="F9" s="39">
        <f>'input exploitatie + investering'!F8*'output investeringsanalyse'!F$6</f>
        <v>127.34495999999999</v>
      </c>
      <c r="G9" s="39">
        <f>'input exploitatie + investering'!G8*'output investeringsanalyse'!G$6</f>
        <v>133.78861497600002</v>
      </c>
      <c r="H9" s="39">
        <f>'input exploitatie + investering'!H8*'output investeringsanalyse'!H$6</f>
        <v>140.55831889378561</v>
      </c>
      <c r="I9" s="39">
        <f>'input exploitatie + investering'!I8*'output investeringsanalyse'!I$6</f>
        <v>147.67056982981117</v>
      </c>
      <c r="J9" s="39">
        <f>'input exploitatie + investering'!J8*'output investeringsanalyse'!J$6</f>
        <v>155.14270066319961</v>
      </c>
      <c r="K9" s="39">
        <f>'input exploitatie + investering'!K8*'output investeringsanalyse'!K$6</f>
        <v>162.99292131675753</v>
      </c>
      <c r="L9" s="39">
        <f>'input exploitatie + investering'!L8*'output investeringsanalyse'!L$6</f>
        <v>171.24036313538545</v>
      </c>
      <c r="M9" s="39">
        <f>'input exploitatie + investering'!M8*'output investeringsanalyse'!M$6</f>
        <v>179.90512551003599</v>
      </c>
      <c r="N9" s="35"/>
    </row>
    <row r="10" spans="1:14" x14ac:dyDescent="0.3">
      <c r="A10" s="35" t="s">
        <v>39</v>
      </c>
      <c r="B10" s="38"/>
      <c r="C10" s="39">
        <f>'input exploitatie + investering'!C9*'output investeringsanalyse'!C$6</f>
        <v>0</v>
      </c>
      <c r="D10" s="39">
        <f>'input exploitatie + investering'!D9*'output investeringsanalyse'!D$6</f>
        <v>0</v>
      </c>
      <c r="E10" s="39">
        <f>'input exploitatie + investering'!E9*'output investeringsanalyse'!E$6</f>
        <v>0</v>
      </c>
      <c r="F10" s="39">
        <f>'input exploitatie + investering'!F9*'output investeringsanalyse'!F$6</f>
        <v>0</v>
      </c>
      <c r="G10" s="39">
        <f>'input exploitatie + investering'!G9*'output investeringsanalyse'!G$6</f>
        <v>0</v>
      </c>
      <c r="H10" s="39">
        <f>'input exploitatie + investering'!H9*'output investeringsanalyse'!H$6</f>
        <v>0</v>
      </c>
      <c r="I10" s="39">
        <f>'input exploitatie + investering'!I9*'output investeringsanalyse'!I$6</f>
        <v>0</v>
      </c>
      <c r="J10" s="39">
        <f>'input exploitatie + investering'!J9*'output investeringsanalyse'!J$6</f>
        <v>0</v>
      </c>
      <c r="K10" s="39">
        <f>'input exploitatie + investering'!K9*'output investeringsanalyse'!K$6</f>
        <v>0</v>
      </c>
      <c r="L10" s="39">
        <f>'input exploitatie + investering'!L9*'output investeringsanalyse'!L$6</f>
        <v>0</v>
      </c>
      <c r="M10" s="39">
        <f>'input exploitatie + investering'!M9*'output investeringsanalyse'!M$6</f>
        <v>0</v>
      </c>
      <c r="N10" s="35"/>
    </row>
    <row r="11" spans="1:14" x14ac:dyDescent="0.3">
      <c r="A11" s="35" t="s">
        <v>36</v>
      </c>
      <c r="B11" s="38"/>
      <c r="C11" s="39">
        <f>'input exploitatie + investering'!C10*'output investeringsanalyse'!C$6</f>
        <v>0</v>
      </c>
      <c r="D11" s="39">
        <f>'input exploitatie + investering'!D10*'output investeringsanalyse'!D$6</f>
        <v>-76.5</v>
      </c>
      <c r="E11" s="39">
        <f>'input exploitatie + investering'!E10*'output investeringsanalyse'!E$6</f>
        <v>-88.433999999999997</v>
      </c>
      <c r="F11" s="39">
        <f>'input exploitatie + investering'!F10*'output investeringsanalyse'!F$6</f>
        <v>-91.104706799999988</v>
      </c>
      <c r="G11" s="39">
        <f>'input exploitatie + investering'!G10*'output investeringsanalyse'!G$6</f>
        <v>-93.856068945359993</v>
      </c>
      <c r="H11" s="39">
        <f>'input exploitatie + investering'!H10*'output investeringsanalyse'!H$6</f>
        <v>-96.690522227509874</v>
      </c>
      <c r="I11" s="39">
        <f>'input exploitatie + investering'!I10*'output investeringsanalyse'!I$6</f>
        <v>-99.610575998780689</v>
      </c>
      <c r="J11" s="39">
        <f>'input exploitatie + investering'!J10*'output investeringsanalyse'!J$6</f>
        <v>-102.61881539394386</v>
      </c>
      <c r="K11" s="39">
        <f>'input exploitatie + investering'!K10*'output investeringsanalyse'!K$6</f>
        <v>-105.71790361884098</v>
      </c>
      <c r="L11" s="39">
        <f>'input exploitatie + investering'!L10*'output investeringsanalyse'!L$6</f>
        <v>-108.91058430812998</v>
      </c>
      <c r="M11" s="39">
        <f>'input exploitatie + investering'!M10*'output investeringsanalyse'!M$6</f>
        <v>-112.19968395423551</v>
      </c>
      <c r="N11" s="35"/>
    </row>
    <row r="12" spans="1:14" x14ac:dyDescent="0.3">
      <c r="A12" s="35" t="s">
        <v>45</v>
      </c>
      <c r="B12" s="38"/>
      <c r="C12" s="40">
        <f>'input exploitatie + investering'!C15*'output investeringsanalyse'!C$6</f>
        <v>-40</v>
      </c>
      <c r="D12" s="40">
        <f>'input exploitatie + investering'!D15*'output investeringsanalyse'!D$6</f>
        <v>0</v>
      </c>
      <c r="E12" s="40">
        <f>'input exploitatie + investering'!E15*'output investeringsanalyse'!E$6</f>
        <v>0</v>
      </c>
      <c r="F12" s="40">
        <f>'input exploitatie + investering'!F15*'output investeringsanalyse'!F$6</f>
        <v>0</v>
      </c>
      <c r="G12" s="40">
        <f>'input exploitatie + investering'!G15*'output investeringsanalyse'!G$6</f>
        <v>0</v>
      </c>
      <c r="H12" s="40">
        <f>'input exploitatie + investering'!H15*'output investeringsanalyse'!H$6</f>
        <v>0</v>
      </c>
      <c r="I12" s="40">
        <f>'input exploitatie + investering'!I15*'output investeringsanalyse'!I$6</f>
        <v>0</v>
      </c>
      <c r="J12" s="40">
        <f>'input exploitatie + investering'!J15*'output investeringsanalyse'!J$6</f>
        <v>0</v>
      </c>
      <c r="K12" s="40">
        <f>'input exploitatie + investering'!K15*'output investeringsanalyse'!K$6</f>
        <v>0</v>
      </c>
      <c r="L12" s="40">
        <f>'input exploitatie + investering'!L15*'output investeringsanalyse'!L$6</f>
        <v>0</v>
      </c>
      <c r="M12" s="40">
        <f>'input exploitatie + investering'!M15*'output investeringsanalyse'!M$6</f>
        <v>0</v>
      </c>
      <c r="N12" s="35"/>
    </row>
    <row r="13" spans="1:14" x14ac:dyDescent="0.3">
      <c r="A13" s="33" t="s">
        <v>46</v>
      </c>
      <c r="B13" s="38"/>
      <c r="C13" s="39">
        <f>SUM(C9:C12)</f>
        <v>-40</v>
      </c>
      <c r="D13" s="39">
        <f t="shared" ref="D13:M13" si="1">SUM(D9:D12)</f>
        <v>-25.5</v>
      </c>
      <c r="E13" s="39">
        <f t="shared" si="1"/>
        <v>-5.2019999999999982</v>
      </c>
      <c r="F13" s="39">
        <f t="shared" si="1"/>
        <v>36.240253199999998</v>
      </c>
      <c r="G13" s="39">
        <f t="shared" si="1"/>
        <v>39.932546030640026</v>
      </c>
      <c r="H13" s="39">
        <f t="shared" si="1"/>
        <v>43.867796666275737</v>
      </c>
      <c r="I13" s="39">
        <f t="shared" si="1"/>
        <v>48.059993831030482</v>
      </c>
      <c r="J13" s="39">
        <f t="shared" si="1"/>
        <v>52.523885269255743</v>
      </c>
      <c r="K13" s="39">
        <f t="shared" si="1"/>
        <v>57.275017697916553</v>
      </c>
      <c r="L13" s="39">
        <f t="shared" si="1"/>
        <v>62.329778827255467</v>
      </c>
      <c r="M13" s="39">
        <f t="shared" si="1"/>
        <v>67.705441555800476</v>
      </c>
      <c r="N13" s="35"/>
    </row>
    <row r="14" spans="1:14" x14ac:dyDescent="0.3">
      <c r="A14" s="35" t="s">
        <v>47</v>
      </c>
      <c r="B14" s="38"/>
      <c r="C14" s="40">
        <f>'input exploitatie + investering'!C19*'output investeringsanalyse'!C$6</f>
        <v>0</v>
      </c>
      <c r="D14" s="40">
        <f>'input exploitatie + investering'!D19</f>
        <v>-10</v>
      </c>
      <c r="E14" s="40">
        <f>'input exploitatie + investering'!E19</f>
        <v>-10</v>
      </c>
      <c r="F14" s="40">
        <f>'input exploitatie + investering'!F19</f>
        <v>-10</v>
      </c>
      <c r="G14" s="40">
        <f>'input exploitatie + investering'!G19</f>
        <v>-10</v>
      </c>
      <c r="H14" s="40">
        <f>'input exploitatie + investering'!H19</f>
        <v>-10</v>
      </c>
      <c r="I14" s="40">
        <f>'input exploitatie + investering'!I19</f>
        <v>-12</v>
      </c>
      <c r="J14" s="40">
        <f>'input exploitatie + investering'!J19</f>
        <v>-12</v>
      </c>
      <c r="K14" s="40">
        <f>'input exploitatie + investering'!K19</f>
        <v>-12</v>
      </c>
      <c r="L14" s="40">
        <f>'input exploitatie + investering'!L19</f>
        <v>-12</v>
      </c>
      <c r="M14" s="40">
        <f>'input exploitatie + investering'!M19</f>
        <v>-12</v>
      </c>
      <c r="N14" s="35"/>
    </row>
    <row r="15" spans="1:14" x14ac:dyDescent="0.3">
      <c r="A15" s="33" t="s">
        <v>48</v>
      </c>
      <c r="B15" s="38"/>
      <c r="C15" s="39">
        <f>SUM(C13:C14)</f>
        <v>-40</v>
      </c>
      <c r="D15" s="39">
        <f t="shared" ref="D15:M15" si="2">SUM(D13:D14)</f>
        <v>-35.5</v>
      </c>
      <c r="E15" s="39">
        <f t="shared" si="2"/>
        <v>-15.201999999999998</v>
      </c>
      <c r="F15" s="39">
        <f t="shared" si="2"/>
        <v>26.240253199999998</v>
      </c>
      <c r="G15" s="39">
        <f t="shared" si="2"/>
        <v>29.932546030640026</v>
      </c>
      <c r="H15" s="39">
        <f t="shared" si="2"/>
        <v>33.867796666275737</v>
      </c>
      <c r="I15" s="39">
        <f t="shared" si="2"/>
        <v>36.059993831030482</v>
      </c>
      <c r="J15" s="39">
        <f t="shared" si="2"/>
        <v>40.523885269255743</v>
      </c>
      <c r="K15" s="39">
        <f t="shared" si="2"/>
        <v>45.275017697916553</v>
      </c>
      <c r="L15" s="39">
        <f t="shared" si="2"/>
        <v>50.329778827255467</v>
      </c>
      <c r="M15" s="39">
        <f t="shared" si="2"/>
        <v>55.705441555800476</v>
      </c>
      <c r="N15" s="35"/>
    </row>
    <row r="16" spans="1:14" x14ac:dyDescent="0.3">
      <c r="A16" s="35"/>
      <c r="B16" s="35"/>
      <c r="C16" s="35"/>
      <c r="D16" s="35"/>
      <c r="E16" s="35"/>
      <c r="F16" s="35"/>
      <c r="G16" s="35"/>
      <c r="H16" s="35"/>
      <c r="I16" s="35"/>
      <c r="J16" s="35"/>
      <c r="K16" s="35"/>
      <c r="L16" s="35"/>
      <c r="M16" s="35"/>
      <c r="N16" s="35"/>
    </row>
    <row r="17" spans="1:14" x14ac:dyDescent="0.3">
      <c r="A17" s="33" t="s">
        <v>50</v>
      </c>
      <c r="B17" s="35"/>
      <c r="C17" s="35"/>
      <c r="D17" s="35"/>
      <c r="E17" s="35"/>
      <c r="F17" s="35"/>
      <c r="G17" s="35"/>
      <c r="H17" s="35"/>
      <c r="I17" s="35"/>
      <c r="J17" s="35"/>
      <c r="K17" s="35"/>
      <c r="L17" s="35"/>
      <c r="M17" s="35"/>
      <c r="N17" s="35"/>
    </row>
    <row r="18" spans="1:14" x14ac:dyDescent="0.3">
      <c r="A18" s="35" t="s">
        <v>54</v>
      </c>
      <c r="B18" s="35"/>
      <c r="C18" s="39">
        <f>C13</f>
        <v>-40</v>
      </c>
      <c r="D18" s="39">
        <f t="shared" ref="D18:M18" si="3">D13</f>
        <v>-25.5</v>
      </c>
      <c r="E18" s="39">
        <f t="shared" si="3"/>
        <v>-5.2019999999999982</v>
      </c>
      <c r="F18" s="39">
        <f t="shared" si="3"/>
        <v>36.240253199999998</v>
      </c>
      <c r="G18" s="39">
        <f t="shared" si="3"/>
        <v>39.932546030640026</v>
      </c>
      <c r="H18" s="39">
        <f t="shared" si="3"/>
        <v>43.867796666275737</v>
      </c>
      <c r="I18" s="39">
        <f t="shared" si="3"/>
        <v>48.059993831030482</v>
      </c>
      <c r="J18" s="39">
        <f t="shared" si="3"/>
        <v>52.523885269255743</v>
      </c>
      <c r="K18" s="39">
        <f t="shared" si="3"/>
        <v>57.275017697916553</v>
      </c>
      <c r="L18" s="39">
        <f t="shared" si="3"/>
        <v>62.329778827255467</v>
      </c>
      <c r="M18" s="39">
        <f t="shared" si="3"/>
        <v>67.705441555800476</v>
      </c>
      <c r="N18" s="35"/>
    </row>
    <row r="19" spans="1:14" x14ac:dyDescent="0.3">
      <c r="A19" s="35" t="s">
        <v>51</v>
      </c>
      <c r="B19" s="35"/>
      <c r="C19" s="41">
        <f>-'samenvatting + basisgegevens'!$B$35*'output investeringsanalyse'!C15/100</f>
        <v>10</v>
      </c>
      <c r="D19" s="39">
        <f>-'samenvatting + basisgegevens'!$B$35*'output investeringsanalyse'!D15/100</f>
        <v>8.875</v>
      </c>
      <c r="E19" s="39">
        <f>-'samenvatting + basisgegevens'!$B$35*'output investeringsanalyse'!E15/100</f>
        <v>3.8004999999999995</v>
      </c>
      <c r="F19" s="39">
        <f>-'samenvatting + basisgegevens'!$B$35*'output investeringsanalyse'!F15/100</f>
        <v>-6.5600632999999995</v>
      </c>
      <c r="G19" s="39">
        <f>-'samenvatting + basisgegevens'!$B$35*'output investeringsanalyse'!G15/100</f>
        <v>-7.4831365076600056</v>
      </c>
      <c r="H19" s="39">
        <f>-'samenvatting + basisgegevens'!$B$35*'output investeringsanalyse'!H15/100</f>
        <v>-8.4669491665689343</v>
      </c>
      <c r="I19" s="39">
        <f>-'samenvatting + basisgegevens'!$B$35*'output investeringsanalyse'!I15/100</f>
        <v>-9.0149984577576205</v>
      </c>
      <c r="J19" s="39">
        <f>-'samenvatting + basisgegevens'!$B$35*'output investeringsanalyse'!J15/100</f>
        <v>-10.130971317313936</v>
      </c>
      <c r="K19" s="39">
        <f>-'samenvatting + basisgegevens'!$B$35*'output investeringsanalyse'!K15/100</f>
        <v>-11.318754424479138</v>
      </c>
      <c r="L19" s="39">
        <f>-'samenvatting + basisgegevens'!$B$35*'output investeringsanalyse'!L15/100</f>
        <v>-12.582444706813867</v>
      </c>
      <c r="M19" s="39">
        <f>-'samenvatting + basisgegevens'!$B$35*'output investeringsanalyse'!M15/100</f>
        <v>-13.926360388950121</v>
      </c>
      <c r="N19" s="35"/>
    </row>
    <row r="20" spans="1:14" x14ac:dyDescent="0.3">
      <c r="A20" s="35" t="s">
        <v>30</v>
      </c>
      <c r="B20" s="35"/>
      <c r="C20" s="41">
        <f>'input exploitatie + investering'!C13</f>
        <v>-50</v>
      </c>
      <c r="D20" s="41">
        <f>'input exploitatie + investering'!D13</f>
        <v>0</v>
      </c>
      <c r="E20" s="41">
        <f>'input exploitatie + investering'!E13</f>
        <v>0</v>
      </c>
      <c r="F20" s="41">
        <f>'input exploitatie + investering'!F13</f>
        <v>0</v>
      </c>
      <c r="G20" s="41">
        <f>'input exploitatie + investering'!G13</f>
        <v>0</v>
      </c>
      <c r="H20" s="41">
        <f>'input exploitatie + investering'!H13</f>
        <v>-60</v>
      </c>
      <c r="I20" s="41">
        <f>'input exploitatie + investering'!I13</f>
        <v>0</v>
      </c>
      <c r="J20" s="41">
        <f>'input exploitatie + investering'!J13</f>
        <v>0</v>
      </c>
      <c r="K20" s="41">
        <f>'input exploitatie + investering'!K13</f>
        <v>0</v>
      </c>
      <c r="L20" s="41">
        <f>'input exploitatie + investering'!L13</f>
        <v>0</v>
      </c>
      <c r="M20" s="41">
        <f>'input exploitatie + investering'!M13</f>
        <v>0</v>
      </c>
      <c r="N20" s="35"/>
    </row>
    <row r="21" spans="1:14" x14ac:dyDescent="0.3">
      <c r="A21" s="35" t="s">
        <v>31</v>
      </c>
      <c r="B21" s="35"/>
      <c r="C21" s="41">
        <f>'input exploitatie + investering'!C14</f>
        <v>0</v>
      </c>
      <c r="D21" s="41">
        <f>'input exploitatie + investering'!D14</f>
        <v>0</v>
      </c>
      <c r="E21" s="41">
        <f>'input exploitatie + investering'!E14</f>
        <v>0</v>
      </c>
      <c r="F21" s="41">
        <f>'input exploitatie + investering'!F14</f>
        <v>0</v>
      </c>
      <c r="G21" s="41">
        <f>'input exploitatie + investering'!G14</f>
        <v>0</v>
      </c>
      <c r="H21" s="41">
        <f>'input exploitatie + investering'!H14</f>
        <v>0</v>
      </c>
      <c r="I21" s="41">
        <f>'input exploitatie + investering'!I14</f>
        <v>0</v>
      </c>
      <c r="J21" s="41">
        <f>'input exploitatie + investering'!J14</f>
        <v>0</v>
      </c>
      <c r="K21" s="41">
        <f>'input exploitatie + investering'!K14</f>
        <v>0</v>
      </c>
      <c r="L21" s="41">
        <f>'input exploitatie + investering'!L14</f>
        <v>0</v>
      </c>
      <c r="M21" s="41">
        <f>'input exploitatie + investering'!M14</f>
        <v>0</v>
      </c>
      <c r="N21" s="35"/>
    </row>
    <row r="22" spans="1:14" x14ac:dyDescent="0.3">
      <c r="A22" s="35" t="s">
        <v>55</v>
      </c>
      <c r="B22" s="35"/>
      <c r="C22" s="41">
        <f>'input exploitatie + investering'!C16</f>
        <v>0</v>
      </c>
      <c r="D22" s="41">
        <f>'input exploitatie + investering'!D16</f>
        <v>0</v>
      </c>
      <c r="E22" s="41">
        <f>'input exploitatie + investering'!E16</f>
        <v>0</v>
      </c>
      <c r="F22" s="41">
        <f>'input exploitatie + investering'!F16</f>
        <v>0</v>
      </c>
      <c r="G22" s="41">
        <f>'input exploitatie + investering'!G16</f>
        <v>0</v>
      </c>
      <c r="H22" s="41">
        <f>'input exploitatie + investering'!H16</f>
        <v>0</v>
      </c>
      <c r="I22" s="41">
        <f>'input exploitatie + investering'!I16</f>
        <v>0</v>
      </c>
      <c r="J22" s="41">
        <f>'input exploitatie + investering'!J16</f>
        <v>0</v>
      </c>
      <c r="K22" s="41">
        <f>'input exploitatie + investering'!K16</f>
        <v>0</v>
      </c>
      <c r="L22" s="41">
        <f>'input exploitatie + investering'!L16</f>
        <v>0</v>
      </c>
      <c r="M22" s="41">
        <f>'input exploitatie + investering'!M16</f>
        <v>0</v>
      </c>
      <c r="N22" s="35"/>
    </row>
    <row r="23" spans="1:14" x14ac:dyDescent="0.3">
      <c r="A23" s="35" t="s">
        <v>56</v>
      </c>
      <c r="B23" s="35"/>
      <c r="C23" s="41">
        <f>'input exploitatie + investering'!C17</f>
        <v>0</v>
      </c>
      <c r="D23" s="41">
        <f>'input exploitatie + investering'!D17</f>
        <v>0</v>
      </c>
      <c r="E23" s="41">
        <f>'input exploitatie + investering'!E17</f>
        <v>0</v>
      </c>
      <c r="F23" s="41">
        <f>'input exploitatie + investering'!F17</f>
        <v>0</v>
      </c>
      <c r="G23" s="41">
        <f>'input exploitatie + investering'!G17</f>
        <v>0</v>
      </c>
      <c r="H23" s="41">
        <f>'input exploitatie + investering'!H17</f>
        <v>0</v>
      </c>
      <c r="I23" s="41">
        <f>'input exploitatie + investering'!I17</f>
        <v>0</v>
      </c>
      <c r="J23" s="41">
        <f>'input exploitatie + investering'!J17</f>
        <v>0</v>
      </c>
      <c r="K23" s="41">
        <f>'input exploitatie + investering'!K17</f>
        <v>0</v>
      </c>
      <c r="L23" s="41">
        <f>'input exploitatie + investering'!L17</f>
        <v>0</v>
      </c>
      <c r="M23" s="41">
        <f>'input exploitatie + investering'!M17</f>
        <v>0</v>
      </c>
      <c r="N23" s="35"/>
    </row>
    <row r="24" spans="1:14" x14ac:dyDescent="0.3">
      <c r="A24" s="35" t="s">
        <v>3</v>
      </c>
      <c r="B24" s="35"/>
      <c r="C24" s="41">
        <f>'input exploitatie + investering'!C22</f>
        <v>-10</v>
      </c>
      <c r="D24" s="41">
        <f>'input exploitatie + investering'!D22</f>
        <v>0</v>
      </c>
      <c r="E24" s="41">
        <f>'input exploitatie + investering'!E22</f>
        <v>0</v>
      </c>
      <c r="F24" s="41">
        <f>'input exploitatie + investering'!F22</f>
        <v>0</v>
      </c>
      <c r="G24" s="41">
        <f>'input exploitatie + investering'!G22</f>
        <v>0</v>
      </c>
      <c r="H24" s="41">
        <f>'input exploitatie + investering'!H22</f>
        <v>0</v>
      </c>
      <c r="I24" s="41">
        <f>'input exploitatie + investering'!I22</f>
        <v>0</v>
      </c>
      <c r="J24" s="41">
        <f>'input exploitatie + investering'!J22</f>
        <v>0</v>
      </c>
      <c r="K24" s="41">
        <f>'input exploitatie + investering'!K22</f>
        <v>0</v>
      </c>
      <c r="L24" s="41">
        <f>'input exploitatie + investering'!L22</f>
        <v>0</v>
      </c>
      <c r="M24" s="41">
        <f>'input exploitatie + investering'!M22</f>
        <v>10</v>
      </c>
      <c r="N24" s="35"/>
    </row>
    <row r="25" spans="1:14" x14ac:dyDescent="0.3">
      <c r="A25" s="35" t="s">
        <v>52</v>
      </c>
      <c r="B25" s="38"/>
      <c r="C25" s="41">
        <f>'input exploitatie + investering'!C23</f>
        <v>0</v>
      </c>
      <c r="D25" s="41">
        <f>'input exploitatie + investering'!D23</f>
        <v>0</v>
      </c>
      <c r="E25" s="41">
        <f>'input exploitatie + investering'!E23</f>
        <v>0</v>
      </c>
      <c r="F25" s="41">
        <f>'input exploitatie + investering'!F23</f>
        <v>0</v>
      </c>
      <c r="G25" s="41">
        <f>'input exploitatie + investering'!G23</f>
        <v>0</v>
      </c>
      <c r="H25" s="41">
        <f>'input exploitatie + investering'!H23</f>
        <v>0</v>
      </c>
      <c r="I25" s="41">
        <f>'input exploitatie + investering'!I23</f>
        <v>0</v>
      </c>
      <c r="J25" s="41">
        <f>'input exploitatie + investering'!J23</f>
        <v>0</v>
      </c>
      <c r="K25" s="41">
        <f>'input exploitatie + investering'!K23</f>
        <v>0</v>
      </c>
      <c r="L25" s="41">
        <f>'input exploitatie + investering'!L23</f>
        <v>0</v>
      </c>
      <c r="M25" s="41">
        <f>'input exploitatie + investering'!M23</f>
        <v>0</v>
      </c>
      <c r="N25" s="35"/>
    </row>
    <row r="26" spans="1:14" x14ac:dyDescent="0.3">
      <c r="A26" s="35" t="s">
        <v>57</v>
      </c>
      <c r="B26" s="38"/>
      <c r="C26" s="42">
        <f>'input exploitatie + investering'!C24</f>
        <v>0</v>
      </c>
      <c r="D26" s="42">
        <f>'input exploitatie + investering'!D24</f>
        <v>0</v>
      </c>
      <c r="E26" s="42">
        <f>'input exploitatie + investering'!E24</f>
        <v>0</v>
      </c>
      <c r="F26" s="42">
        <f>'input exploitatie + investering'!F24</f>
        <v>0</v>
      </c>
      <c r="G26" s="42">
        <f>'input exploitatie + investering'!G24</f>
        <v>0</v>
      </c>
      <c r="H26" s="42">
        <f>'input exploitatie + investering'!H24</f>
        <v>0</v>
      </c>
      <c r="I26" s="42">
        <f>'input exploitatie + investering'!I24</f>
        <v>0</v>
      </c>
      <c r="J26" s="42">
        <f>'input exploitatie + investering'!J24</f>
        <v>0</v>
      </c>
      <c r="K26" s="42">
        <f>'input exploitatie + investering'!K24</f>
        <v>0</v>
      </c>
      <c r="L26" s="42">
        <f>'input exploitatie + investering'!L24</f>
        <v>0</v>
      </c>
      <c r="M26" s="42">
        <v>0</v>
      </c>
      <c r="N26" s="35"/>
    </row>
    <row r="27" spans="1:14" x14ac:dyDescent="0.3">
      <c r="A27" s="4" t="s">
        <v>53</v>
      </c>
      <c r="B27" s="8"/>
      <c r="C27" s="11">
        <f>SUM(C18:C26)</f>
        <v>-90</v>
      </c>
      <c r="D27" s="11">
        <f t="shared" ref="D27:M27" si="4">SUM(D18:D26)</f>
        <v>-16.625</v>
      </c>
      <c r="E27" s="11">
        <f t="shared" si="4"/>
        <v>-1.4014999999999986</v>
      </c>
      <c r="F27" s="11">
        <f t="shared" si="4"/>
        <v>29.680189899999998</v>
      </c>
      <c r="G27" s="11">
        <f t="shared" si="4"/>
        <v>32.449409522980019</v>
      </c>
      <c r="H27" s="11">
        <f t="shared" si="4"/>
        <v>-24.599152500293201</v>
      </c>
      <c r="I27" s="11">
        <f t="shared" si="4"/>
        <v>39.044995373272862</v>
      </c>
      <c r="J27" s="11">
        <f t="shared" si="4"/>
        <v>42.392913951941807</v>
      </c>
      <c r="K27" s="39">
        <f t="shared" si="4"/>
        <v>45.956263273437415</v>
      </c>
      <c r="L27" s="39">
        <f t="shared" si="4"/>
        <v>49.7473341204416</v>
      </c>
      <c r="M27" s="39">
        <f t="shared" si="4"/>
        <v>63.779081166850354</v>
      </c>
      <c r="N27" s="35"/>
    </row>
    <row r="28" spans="1:14" x14ac:dyDescent="0.3">
      <c r="A28" s="4"/>
      <c r="B28" s="8"/>
      <c r="C28" s="18"/>
      <c r="D28" s="18"/>
      <c r="E28" s="18"/>
      <c r="F28" s="18"/>
      <c r="G28" s="18"/>
      <c r="H28" s="18"/>
      <c r="I28" s="18"/>
      <c r="J28" s="18"/>
      <c r="K28" s="43"/>
      <c r="L28" s="43"/>
      <c r="M28" s="43"/>
      <c r="N28" s="35"/>
    </row>
    <row r="29" spans="1:14" x14ac:dyDescent="0.3">
      <c r="A29" s="4" t="s">
        <v>60</v>
      </c>
      <c r="B29" s="8"/>
      <c r="C29" s="11">
        <f>C27</f>
        <v>-90</v>
      </c>
      <c r="D29" s="11">
        <f>C29+D27</f>
        <v>-106.625</v>
      </c>
      <c r="E29" s="11">
        <f t="shared" ref="E29:M29" si="5">D29+E27</f>
        <v>-108.0265</v>
      </c>
      <c r="F29" s="11">
        <f t="shared" si="5"/>
        <v>-78.346310099999997</v>
      </c>
      <c r="G29" s="11">
        <f t="shared" si="5"/>
        <v>-45.896900577019977</v>
      </c>
      <c r="H29" s="11">
        <f t="shared" si="5"/>
        <v>-70.496053077313178</v>
      </c>
      <c r="I29" s="11">
        <f t="shared" si="5"/>
        <v>-31.451057704040316</v>
      </c>
      <c r="J29" s="11">
        <f t="shared" si="5"/>
        <v>10.941856247901491</v>
      </c>
      <c r="K29" s="39">
        <f t="shared" si="5"/>
        <v>56.898119521338906</v>
      </c>
      <c r="L29" s="39">
        <f t="shared" si="5"/>
        <v>106.64545364178051</v>
      </c>
      <c r="M29" s="39">
        <f t="shared" si="5"/>
        <v>170.42453480863085</v>
      </c>
      <c r="N29" s="35"/>
    </row>
    <row r="30" spans="1:14" hidden="1" x14ac:dyDescent="0.3">
      <c r="A30" s="8"/>
      <c r="B30" s="8"/>
      <c r="C30" s="30" t="str">
        <f>IF(C29&gt;0,"+","x")</f>
        <v>x</v>
      </c>
      <c r="D30" s="30" t="str">
        <f>IF(D29&gt;0,"+","x")</f>
        <v>x</v>
      </c>
      <c r="E30" s="30" t="str">
        <f t="shared" ref="E30:M30" si="6">IF(E29&gt;0,"+","x")</f>
        <v>x</v>
      </c>
      <c r="F30" s="30" t="str">
        <f t="shared" si="6"/>
        <v>x</v>
      </c>
      <c r="G30" s="30" t="str">
        <f t="shared" si="6"/>
        <v>x</v>
      </c>
      <c r="H30" s="30" t="str">
        <f t="shared" si="6"/>
        <v>x</v>
      </c>
      <c r="I30" s="30" t="str">
        <f t="shared" si="6"/>
        <v>x</v>
      </c>
      <c r="J30" s="30" t="str">
        <f t="shared" si="6"/>
        <v>+</v>
      </c>
      <c r="K30" s="30" t="str">
        <f t="shared" si="6"/>
        <v>+</v>
      </c>
      <c r="L30" s="30" t="str">
        <f t="shared" si="6"/>
        <v>+</v>
      </c>
      <c r="M30" s="30" t="str">
        <f t="shared" si="6"/>
        <v>+</v>
      </c>
      <c r="N30" s="35"/>
    </row>
    <row r="31" spans="1:14" x14ac:dyDescent="0.3">
      <c r="A31" s="8"/>
      <c r="B31" s="8"/>
      <c r="C31" s="22"/>
      <c r="D31" s="22"/>
      <c r="E31" s="22"/>
      <c r="F31" s="22"/>
      <c r="G31" s="22"/>
      <c r="H31" s="22"/>
      <c r="I31" s="22"/>
      <c r="J31" s="22"/>
      <c r="K31" s="44"/>
      <c r="L31" s="44"/>
      <c r="M31" s="44"/>
      <c r="N31" s="35"/>
    </row>
    <row r="32" spans="1:14" x14ac:dyDescent="0.3">
      <c r="A32" s="8" t="s">
        <v>12</v>
      </c>
      <c r="B32" s="8"/>
      <c r="C32" s="26">
        <f>C27+NPV('samenvatting + basisgegevens'!B34,D27:M27)</f>
        <v>52.673202601670511</v>
      </c>
      <c r="D32" s="8" t="s">
        <v>15</v>
      </c>
      <c r="E32" s="8"/>
      <c r="F32" s="8"/>
      <c r="G32" s="8"/>
      <c r="H32" s="8"/>
      <c r="I32" s="5" t="s">
        <v>20</v>
      </c>
      <c r="J32" s="8"/>
      <c r="K32" s="35"/>
      <c r="L32" s="32"/>
      <c r="M32" s="35"/>
      <c r="N32" s="35"/>
    </row>
    <row r="33" spans="1:14" x14ac:dyDescent="0.3">
      <c r="A33" s="8" t="s">
        <v>61</v>
      </c>
      <c r="B33" s="8"/>
      <c r="C33" s="27">
        <f>IRR(C27:M27)</f>
        <v>0.14674088775657079</v>
      </c>
      <c r="D33" s="8" t="s">
        <v>16</v>
      </c>
      <c r="E33" s="8"/>
      <c r="F33" s="8"/>
      <c r="G33" s="8"/>
      <c r="H33" s="8"/>
      <c r="I33" s="8"/>
      <c r="J33" s="8"/>
      <c r="K33" s="35"/>
      <c r="L33" s="35"/>
      <c r="M33" s="35"/>
      <c r="N33" s="35"/>
    </row>
    <row r="34" spans="1:14" x14ac:dyDescent="0.3">
      <c r="A34" s="8" t="s">
        <v>14</v>
      </c>
      <c r="B34" s="8"/>
      <c r="C34" s="28">
        <f>IF(COUNTIF(C30:M30,"x")=11,"&gt;10 jr",COUNTIF(C30:M30,"x"))</f>
        <v>7</v>
      </c>
      <c r="D34" s="8" t="s">
        <v>17</v>
      </c>
      <c r="E34" s="8"/>
      <c r="F34" s="8"/>
      <c r="G34" s="8"/>
      <c r="H34" s="8"/>
      <c r="I34" s="8"/>
      <c r="J34" s="8"/>
      <c r="K34" s="35"/>
      <c r="L34" s="35"/>
      <c r="M34" s="35"/>
      <c r="N34" s="35"/>
    </row>
    <row r="35" spans="1:14" x14ac:dyDescent="0.3">
      <c r="A35" s="8"/>
      <c r="B35" s="8"/>
      <c r="C35" s="8"/>
      <c r="D35" s="8"/>
      <c r="E35" s="8"/>
      <c r="F35" s="8"/>
      <c r="G35" s="8"/>
      <c r="H35" s="8"/>
      <c r="I35" s="8"/>
      <c r="J35" s="8"/>
      <c r="K35" s="35"/>
      <c r="L35" s="35"/>
      <c r="M35" s="35"/>
      <c r="N35" s="35"/>
    </row>
  </sheetData>
  <sheetProtection password="EF80" sheet="1" objects="1" scenarios="1"/>
  <pageMargins left="0.7" right="0.7" top="0.75" bottom="0.75" header="0.3" footer="0.3"/>
  <pageSetup paperSize="9" scale="84"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indowProtection="1" zoomScaleNormal="100" workbookViewId="0">
      <selection activeCell="B7" sqref="B7"/>
    </sheetView>
  </sheetViews>
  <sheetFormatPr defaultRowHeight="14.4" x14ac:dyDescent="0.3"/>
  <cols>
    <col min="1" max="1" width="42.77734375" style="58" customWidth="1"/>
    <col min="2" max="2" width="73.33203125" style="58" customWidth="1"/>
    <col min="3" max="3" width="4.88671875" customWidth="1"/>
  </cols>
  <sheetData>
    <row r="1" spans="1:3" ht="18" x14ac:dyDescent="0.3">
      <c r="A1" s="57" t="s">
        <v>70</v>
      </c>
      <c r="B1" s="57" t="s">
        <v>77</v>
      </c>
      <c r="C1" s="29"/>
    </row>
    <row r="2" spans="1:3" ht="18" x14ac:dyDescent="0.3">
      <c r="A2" s="57"/>
      <c r="B2" s="59"/>
      <c r="C2" s="29"/>
    </row>
    <row r="3" spans="1:3" s="62" customFormat="1" ht="56.4" customHeight="1" x14ac:dyDescent="0.3">
      <c r="A3" s="63" t="s">
        <v>76</v>
      </c>
      <c r="B3" s="60" t="s">
        <v>84</v>
      </c>
      <c r="C3" s="61"/>
    </row>
    <row r="4" spans="1:3" s="62" customFormat="1" ht="56.4" customHeight="1" x14ac:dyDescent="0.3">
      <c r="A4" s="63" t="s">
        <v>82</v>
      </c>
      <c r="B4" s="60" t="s">
        <v>83</v>
      </c>
      <c r="C4" s="61"/>
    </row>
    <row r="5" spans="1:3" s="62" customFormat="1" ht="56.4" customHeight="1" x14ac:dyDescent="0.3">
      <c r="A5" s="63" t="s">
        <v>75</v>
      </c>
      <c r="B5" s="60" t="s">
        <v>81</v>
      </c>
      <c r="C5" s="61"/>
    </row>
    <row r="6" spans="1:3" s="62" customFormat="1" ht="56.4" customHeight="1" x14ac:dyDescent="0.3">
      <c r="A6" s="63" t="s">
        <v>74</v>
      </c>
      <c r="B6" s="60" t="s">
        <v>80</v>
      </c>
      <c r="C6" s="61"/>
    </row>
    <row r="7" spans="1:3" s="62" customFormat="1" ht="56.4" customHeight="1" x14ac:dyDescent="0.3">
      <c r="A7" s="63" t="s">
        <v>72</v>
      </c>
      <c r="B7" s="60" t="s">
        <v>79</v>
      </c>
      <c r="C7" s="61"/>
    </row>
    <row r="8" spans="1:3" s="62" customFormat="1" ht="61.2" customHeight="1" x14ac:dyDescent="0.3">
      <c r="A8" s="63" t="s">
        <v>73</v>
      </c>
      <c r="B8" s="60" t="s">
        <v>78</v>
      </c>
      <c r="C8" s="61"/>
    </row>
    <row r="9" spans="1:3" s="62" customFormat="1" ht="56.4" customHeight="1" x14ac:dyDescent="0.3">
      <c r="A9" s="63" t="s">
        <v>99</v>
      </c>
      <c r="B9" s="60" t="s">
        <v>100</v>
      </c>
      <c r="C9" s="61"/>
    </row>
    <row r="10" spans="1:3" s="62" customFormat="1" x14ac:dyDescent="0.3">
      <c r="A10" s="63"/>
      <c r="B10" s="60"/>
      <c r="C10" s="61"/>
    </row>
    <row r="11" spans="1:3" s="62" customFormat="1" x14ac:dyDescent="0.3">
      <c r="A11" s="64"/>
      <c r="B11" s="64"/>
    </row>
    <row r="12" spans="1:3" s="62" customFormat="1" x14ac:dyDescent="0.3">
      <c r="A12" s="64"/>
      <c r="B12" s="64"/>
    </row>
    <row r="13" spans="1:3" s="62" customFormat="1" x14ac:dyDescent="0.3">
      <c r="A13" s="64"/>
      <c r="B13" s="64"/>
    </row>
    <row r="14" spans="1:3" s="62" customFormat="1" x14ac:dyDescent="0.3">
      <c r="A14" s="64"/>
      <c r="B14" s="64"/>
    </row>
    <row r="15" spans="1:3" s="62" customFormat="1" x14ac:dyDescent="0.3">
      <c r="A15" s="64"/>
      <c r="B15" s="64"/>
    </row>
    <row r="16" spans="1:3" s="62" customFormat="1" x14ac:dyDescent="0.3">
      <c r="A16" s="64"/>
      <c r="B16" s="64"/>
    </row>
    <row r="17" spans="1:2" s="62" customFormat="1" x14ac:dyDescent="0.3">
      <c r="A17" s="64"/>
      <c r="B17" s="64"/>
    </row>
  </sheetData>
  <pageMargins left="0.7" right="0.7" top="0.75" bottom="0.75" header="0.3" footer="0.3"/>
  <pageSetup paperSize="9" scale="72"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samenvatting + basisgegevens</vt:lpstr>
      <vt:lpstr>input exploitatie + investering</vt:lpstr>
      <vt:lpstr>output investeringsanalyse</vt:lpstr>
      <vt:lpstr>veelgestelde vragen..</vt:lpstr>
      <vt:lpstr>'input exploitatie + investering'!Afdrukbereik</vt:lpstr>
      <vt:lpstr>'samenvatting + basisgegevens'!Afdrukbereik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Miedema</dc:creator>
  <cp:lastModifiedBy>Marc Miedema</cp:lastModifiedBy>
  <cp:lastPrinted>2015-08-26T10:11:16Z</cp:lastPrinted>
  <dcterms:created xsi:type="dcterms:W3CDTF">2015-07-03T09:02:15Z</dcterms:created>
  <dcterms:modified xsi:type="dcterms:W3CDTF">2015-08-31T11:05:37Z</dcterms:modified>
</cp:coreProperties>
</file>