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c Miedema\Documents\Website Investeringsselectie\website\21 Uitleg selectiemethode NCW\"/>
    </mc:Choice>
  </mc:AlternateContent>
  <workbookProtection workbookPassword="EF80" lockWindows="1"/>
  <bookViews>
    <workbookView xWindow="0" yWindow="45" windowWidth="22980" windowHeight="9000"/>
  </bookViews>
  <sheets>
    <sheet name="samenvatting + basisgegevens" sheetId="5" r:id="rId1"/>
    <sheet name="input exploitatie + investering" sheetId="6" r:id="rId2"/>
    <sheet name="output investeringsanalyse" sheetId="3" r:id="rId3"/>
    <sheet name="grafische output" sheetId="8" r:id="rId4"/>
    <sheet name="veelgestelde vragen.." sheetId="7" r:id="rId5"/>
  </sheets>
  <definedNames>
    <definedName name="_xlnm.Print_Area" localSheetId="1">'input exploitatie + investering'!$A$1:$N$26</definedName>
    <definedName name="_xlnm.Print_Area" localSheetId="0">'samenvatting + basisgegevens'!$A$1:$G$39</definedName>
  </definedNames>
  <calcPr calcId="171027"/>
</workbook>
</file>

<file path=xl/calcChain.xml><?xml version="1.0" encoding="utf-8"?>
<calcChain xmlns="http://schemas.openxmlformats.org/spreadsheetml/2006/main">
  <c r="B18" i="5" l="1"/>
  <c r="C2" i="3"/>
  <c r="F10" i="6" l="1"/>
  <c r="G10" i="6" s="1"/>
  <c r="H10" i="6" s="1"/>
  <c r="G8" i="6"/>
  <c r="H8" i="6" s="1"/>
  <c r="I8" i="6" s="1"/>
  <c r="J8" i="6" s="1"/>
  <c r="K8" i="6" s="1"/>
  <c r="L8" i="6" s="1"/>
  <c r="M8" i="6" s="1"/>
  <c r="I10" i="6" l="1"/>
  <c r="J10" i="6" s="1"/>
  <c r="K10" i="6" s="1"/>
  <c r="L10" i="6" s="1"/>
  <c r="M10" i="6" s="1"/>
  <c r="E24" i="3"/>
  <c r="B19" i="5" l="1"/>
  <c r="B20" i="5"/>
  <c r="C2" i="6"/>
  <c r="A1" i="3" l="1"/>
  <c r="A1" i="6"/>
  <c r="D27" i="3"/>
  <c r="E27" i="3"/>
  <c r="F27" i="3"/>
  <c r="G27" i="3"/>
  <c r="H27" i="3"/>
  <c r="I27" i="3"/>
  <c r="J27" i="3"/>
  <c r="K27" i="3"/>
  <c r="L27" i="3"/>
  <c r="C27" i="3"/>
  <c r="D26" i="3"/>
  <c r="E26" i="3"/>
  <c r="F26" i="3"/>
  <c r="G26" i="3"/>
  <c r="H26" i="3"/>
  <c r="I26" i="3"/>
  <c r="J26" i="3"/>
  <c r="K26" i="3"/>
  <c r="L26" i="3"/>
  <c r="M26" i="3"/>
  <c r="C26" i="3"/>
  <c r="D25" i="3"/>
  <c r="E25" i="3"/>
  <c r="F25" i="3"/>
  <c r="G25" i="3"/>
  <c r="H25" i="3"/>
  <c r="I25" i="3"/>
  <c r="J25" i="3"/>
  <c r="K25" i="3"/>
  <c r="L25" i="3"/>
  <c r="M25" i="3"/>
  <c r="C25" i="3"/>
  <c r="D24" i="3"/>
  <c r="F24" i="3"/>
  <c r="G24" i="3"/>
  <c r="H24" i="3"/>
  <c r="I24" i="3"/>
  <c r="J24" i="3"/>
  <c r="K24" i="3"/>
  <c r="L24" i="3"/>
  <c r="M24" i="3"/>
  <c r="C24" i="3"/>
  <c r="D23" i="3"/>
  <c r="E23" i="3"/>
  <c r="F23" i="3"/>
  <c r="G23" i="3"/>
  <c r="H23" i="3"/>
  <c r="I23" i="3"/>
  <c r="J23" i="3"/>
  <c r="K23" i="3"/>
  <c r="L23" i="3"/>
  <c r="M23" i="3"/>
  <c r="C23" i="3"/>
  <c r="D22" i="3"/>
  <c r="E22" i="3"/>
  <c r="F22" i="3"/>
  <c r="G22" i="3"/>
  <c r="H22" i="3"/>
  <c r="I22" i="3"/>
  <c r="J22" i="3"/>
  <c r="K22" i="3"/>
  <c r="L22" i="3"/>
  <c r="M22" i="3"/>
  <c r="C22" i="3"/>
  <c r="D21" i="3"/>
  <c r="E21" i="3"/>
  <c r="F21" i="3"/>
  <c r="G21" i="3"/>
  <c r="H21" i="3"/>
  <c r="I21" i="3"/>
  <c r="J21" i="3"/>
  <c r="K21" i="3"/>
  <c r="L21" i="3"/>
  <c r="M21" i="3"/>
  <c r="C21" i="3"/>
  <c r="C14" i="3"/>
  <c r="C12" i="3"/>
  <c r="C10" i="3"/>
  <c r="C11" i="3"/>
  <c r="C9" i="3"/>
  <c r="D6" i="3"/>
  <c r="D9" i="3" s="1"/>
  <c r="D12" i="3" l="1"/>
  <c r="C13" i="3"/>
  <c r="E6" i="3"/>
  <c r="D10" i="3"/>
  <c r="D11" i="3"/>
  <c r="D5" i="3"/>
  <c r="E5" i="3" s="1"/>
  <c r="F5" i="3" s="1"/>
  <c r="G5" i="3" s="1"/>
  <c r="H5" i="3" s="1"/>
  <c r="I5" i="3" s="1"/>
  <c r="J5" i="3" s="1"/>
  <c r="K5" i="3" s="1"/>
  <c r="L5" i="3" s="1"/>
  <c r="M5" i="3" s="1"/>
  <c r="C4" i="3"/>
  <c r="D5" i="6"/>
  <c r="I19" i="6" s="1"/>
  <c r="C4" i="6"/>
  <c r="D4" i="6" s="1"/>
  <c r="E4" i="6" s="1"/>
  <c r="F4" i="6" s="1"/>
  <c r="G4" i="6" s="1"/>
  <c r="H4" i="6" s="1"/>
  <c r="I4" i="6" s="1"/>
  <c r="J4" i="6" s="1"/>
  <c r="K4" i="6" s="1"/>
  <c r="L4" i="6" s="1"/>
  <c r="M4" i="6" s="1"/>
  <c r="E5" i="6" l="1"/>
  <c r="D19" i="6"/>
  <c r="D14" i="3" s="1"/>
  <c r="E9" i="3"/>
  <c r="E12" i="3"/>
  <c r="C19" i="3"/>
  <c r="C15" i="3"/>
  <c r="D13" i="3"/>
  <c r="E11" i="3"/>
  <c r="F6" i="3"/>
  <c r="E10" i="3"/>
  <c r="D4" i="3"/>
  <c r="E4" i="3" s="1"/>
  <c r="F4" i="3" s="1"/>
  <c r="G4" i="3" s="1"/>
  <c r="H4" i="3" s="1"/>
  <c r="I4" i="3" s="1"/>
  <c r="J4" i="3" s="1"/>
  <c r="K4" i="3" s="1"/>
  <c r="L4" i="3" s="1"/>
  <c r="M4" i="3" s="1"/>
  <c r="H7" i="6"/>
  <c r="C20" i="3" l="1"/>
  <c r="C16" i="3"/>
  <c r="E19" i="6"/>
  <c r="J19" i="6"/>
  <c r="C28" i="3"/>
  <c r="F5" i="6"/>
  <c r="K19" i="6" s="1"/>
  <c r="E14" i="3"/>
  <c r="D19" i="3"/>
  <c r="D15" i="3"/>
  <c r="F9" i="3"/>
  <c r="F12" i="3"/>
  <c r="E13" i="3"/>
  <c r="G6" i="3"/>
  <c r="G11" i="3" s="1"/>
  <c r="F10" i="3"/>
  <c r="F11" i="3"/>
  <c r="D20" i="3" l="1"/>
  <c r="D16" i="3"/>
  <c r="C30" i="3"/>
  <c r="C31" i="3" s="1"/>
  <c r="G5" i="6"/>
  <c r="L19" i="6" s="1"/>
  <c r="F19" i="6"/>
  <c r="F14" i="3" s="1"/>
  <c r="E19" i="3"/>
  <c r="E15" i="3"/>
  <c r="D28" i="3"/>
  <c r="G9" i="3"/>
  <c r="G12" i="3"/>
  <c r="F13" i="3"/>
  <c r="G10" i="3"/>
  <c r="H6" i="3"/>
  <c r="H11" i="3" s="1"/>
  <c r="E20" i="3" l="1"/>
  <c r="E16" i="3"/>
  <c r="D30" i="3"/>
  <c r="D31" i="3" s="1"/>
  <c r="G13" i="3"/>
  <c r="G19" i="3" s="1"/>
  <c r="H5" i="6"/>
  <c r="M19" i="6" s="1"/>
  <c r="G19" i="6"/>
  <c r="G14" i="3" s="1"/>
  <c r="F19" i="3"/>
  <c r="F15" i="3"/>
  <c r="I6" i="3"/>
  <c r="J6" i="3" s="1"/>
  <c r="H12" i="3"/>
  <c r="E28" i="3"/>
  <c r="H9" i="3"/>
  <c r="H10" i="3"/>
  <c r="F20" i="3" l="1"/>
  <c r="F28" i="3" s="1"/>
  <c r="F16" i="3"/>
  <c r="E30" i="3"/>
  <c r="E31" i="3" s="1"/>
  <c r="I10" i="3"/>
  <c r="G15" i="3"/>
  <c r="G16" i="3" s="1"/>
  <c r="I5" i="6"/>
  <c r="H19" i="6"/>
  <c r="H14" i="3" s="1"/>
  <c r="I11" i="3"/>
  <c r="I9" i="3"/>
  <c r="J12" i="3"/>
  <c r="I12" i="3"/>
  <c r="H13" i="3"/>
  <c r="K6" i="3"/>
  <c r="J9" i="3"/>
  <c r="J11" i="3"/>
  <c r="J10" i="3"/>
  <c r="G20" i="3" l="1"/>
  <c r="G28" i="3" s="1"/>
  <c r="F30" i="3"/>
  <c r="F31" i="3" s="1"/>
  <c r="I13" i="3"/>
  <c r="I19" i="3" s="1"/>
  <c r="J5" i="6"/>
  <c r="I14" i="3"/>
  <c r="K12" i="3"/>
  <c r="H19" i="3"/>
  <c r="H15" i="3"/>
  <c r="J13" i="3"/>
  <c r="L6" i="3"/>
  <c r="K10" i="3"/>
  <c r="K9" i="3"/>
  <c r="K11" i="3"/>
  <c r="H20" i="3" l="1"/>
  <c r="H28" i="3" s="1"/>
  <c r="H16" i="3"/>
  <c r="G30" i="3"/>
  <c r="G31" i="3" s="1"/>
  <c r="I15" i="3"/>
  <c r="I16" i="3" s="1"/>
  <c r="K5" i="6"/>
  <c r="J19" i="3"/>
  <c r="L12" i="3"/>
  <c r="K13" i="3"/>
  <c r="M6" i="3"/>
  <c r="L10" i="3"/>
  <c r="L9" i="3"/>
  <c r="L11" i="3"/>
  <c r="J14" i="3" l="1"/>
  <c r="J15" i="3" s="1"/>
  <c r="I20" i="3"/>
  <c r="I28" i="3" s="1"/>
  <c r="H30" i="3"/>
  <c r="H31" i="3" s="1"/>
  <c r="L5" i="6"/>
  <c r="K19" i="3"/>
  <c r="M12" i="3"/>
  <c r="L13" i="3"/>
  <c r="M9" i="3"/>
  <c r="M11" i="3"/>
  <c r="M10" i="3"/>
  <c r="J20" i="3" l="1"/>
  <c r="J28" i="3" s="1"/>
  <c r="J16" i="3"/>
  <c r="K14" i="3"/>
  <c r="K15" i="3" s="1"/>
  <c r="I30" i="3"/>
  <c r="I31" i="3" s="1"/>
  <c r="M5" i="6"/>
  <c r="M14" i="3" s="1"/>
  <c r="L19" i="3"/>
  <c r="M13" i="3"/>
  <c r="K20" i="3" l="1"/>
  <c r="K28" i="3" s="1"/>
  <c r="K16" i="3"/>
  <c r="L14" i="3"/>
  <c r="L15" i="3" s="1"/>
  <c r="J30" i="3"/>
  <c r="J31" i="3" s="1"/>
  <c r="M19" i="3"/>
  <c r="M15" i="3"/>
  <c r="L20" i="3" l="1"/>
  <c r="L28" i="3" s="1"/>
  <c r="L16" i="3"/>
  <c r="M20" i="3"/>
  <c r="M28" i="3" s="1"/>
  <c r="M16" i="3"/>
  <c r="K30" i="3"/>
  <c r="K31" i="3" s="1"/>
  <c r="C34" i="3" l="1"/>
  <c r="B25" i="5" s="1"/>
  <c r="C33" i="3"/>
  <c r="L30" i="3"/>
  <c r="L31" i="3" s="1"/>
  <c r="M30" i="3" l="1"/>
  <c r="B24" i="5"/>
  <c r="M31" i="3" l="1"/>
  <c r="C35" i="3" s="1"/>
  <c r="B26" i="5" s="1"/>
</calcChain>
</file>

<file path=xl/sharedStrings.xml><?xml version="1.0" encoding="utf-8"?>
<sst xmlns="http://schemas.openxmlformats.org/spreadsheetml/2006/main" count="138" uniqueCount="104">
  <si>
    <t>jaar</t>
  </si>
  <si>
    <t>Subsidies/derden (+/+)</t>
  </si>
  <si>
    <t>Desinvesteringen (+/+)</t>
  </si>
  <si>
    <t>Mutatie werkkapitaal</t>
  </si>
  <si>
    <t>Inflatie per jaar</t>
  </si>
  <si>
    <t>Project naam</t>
  </si>
  <si>
    <t>Project omschrijving</t>
  </si>
  <si>
    <t>Investeringsbedrag</t>
  </si>
  <si>
    <t>-/- desinvesteringen/subsidies</t>
  </si>
  <si>
    <t>Netto investering</t>
  </si>
  <si>
    <t>Bruto investering</t>
  </si>
  <si>
    <t>Selectiecriteria</t>
  </si>
  <si>
    <t>Netto Contante Waarde</t>
  </si>
  <si>
    <t>Intern Rendement</t>
  </si>
  <si>
    <t>Terugverdientijd</t>
  </si>
  <si>
    <t>Euro</t>
  </si>
  <si>
    <t>%</t>
  </si>
  <si>
    <t>Jaar</t>
  </si>
  <si>
    <t>Samenvatting investeringsvoorstel</t>
  </si>
  <si>
    <t>Motivatie/reden</t>
  </si>
  <si>
    <t>Investeringsselectie.nl</t>
  </si>
  <si>
    <t>Startjaar</t>
  </si>
  <si>
    <t>Levensduur</t>
  </si>
  <si>
    <t>Wacc</t>
  </si>
  <si>
    <t>Vennootschapsbelasting</t>
  </si>
  <si>
    <t>……..</t>
  </si>
  <si>
    <t>Kalenderjaar</t>
  </si>
  <si>
    <t>Projectjaar</t>
  </si>
  <si>
    <t>Input mutaties exploitatie</t>
  </si>
  <si>
    <t>Input mutaties investering</t>
  </si>
  <si>
    <t>Uitbreidingsinvestering basis (activeerbaar)</t>
  </si>
  <si>
    <t>Vervangingsinvestering basis (activeerbaar)</t>
  </si>
  <si>
    <t xml:space="preserve">Niet activeerbare investeringsuitgaven </t>
  </si>
  <si>
    <t>Restwaarde einde looptijd project</t>
  </si>
  <si>
    <t xml:space="preserve">Mutatie voorzieningen </t>
  </si>
  <si>
    <t>(Additionele) omzet/opbrengsten</t>
  </si>
  <si>
    <t xml:space="preserve">(Additionele) operationele uitgaven </t>
  </si>
  <si>
    <t>Alle waarden zijn op basis van constant prijspeil :</t>
  </si>
  <si>
    <t>Input overige mutaties balans</t>
  </si>
  <si>
    <t>Besparingen ten opzichte van huidige situatie</t>
  </si>
  <si>
    <t>Afschrijvingsperiode</t>
  </si>
  <si>
    <t>Mutatie afschrijvingen*</t>
  </si>
  <si>
    <t>* narekenen indien investeringen in meerdere jaren plaatsvinden</t>
  </si>
  <si>
    <t>Prijsindex</t>
  </si>
  <si>
    <t>Alle waarden zijn op basis van lopend prijspeil</t>
  </si>
  <si>
    <t>Niet activeerbare investeringsuitgaven</t>
  </si>
  <si>
    <t>Ebitda</t>
  </si>
  <si>
    <t>Afschrijvingen</t>
  </si>
  <si>
    <t xml:space="preserve">Ebit </t>
  </si>
  <si>
    <t>Resultaten rekening</t>
  </si>
  <si>
    <t>Rendementsberekening</t>
  </si>
  <si>
    <t>Vpb  (over EBIT)</t>
  </si>
  <si>
    <t>Mutatie voorzieningen</t>
  </si>
  <si>
    <t>Cashflow (t.b.v. rendementsberekening)</t>
  </si>
  <si>
    <t>EBITDA</t>
  </si>
  <si>
    <t xml:space="preserve">Subsidies/derden </t>
  </si>
  <si>
    <t>Desinvesteringen</t>
  </si>
  <si>
    <t>Restwaarde</t>
  </si>
  <si>
    <t>Projectnaam</t>
  </si>
  <si>
    <t>Output investeringsanalyse</t>
  </si>
  <si>
    <t>Cumulatieve cashflow</t>
  </si>
  <si>
    <t xml:space="preserve">Intern rendement </t>
  </si>
  <si>
    <t>+</t>
  </si>
  <si>
    <t>+ of -</t>
  </si>
  <si>
    <t>-</t>
  </si>
  <si>
    <t>Waarde</t>
  </si>
  <si>
    <t>Input basisgegevens *</t>
  </si>
  <si>
    <t>Hulpveld</t>
  </si>
  <si>
    <t>Input gegevens exploitatie en investering</t>
  </si>
  <si>
    <t>Toelichting</t>
  </si>
  <si>
    <t>Veelgestelde vragen…</t>
  </si>
  <si>
    <t>* optioneel verbergen bij presentatie voor het management</t>
  </si>
  <si>
    <t>Waarom is dit rekenmodel gratis ?</t>
  </si>
  <si>
    <t>Hoe zit het met de aansprakelijkheid ?</t>
  </si>
  <si>
    <t>Kan ik de werkbladen aanpassen ?</t>
  </si>
  <si>
    <t>Waarvoor dient de kolom "hulpveld" in het input werkblad ?</t>
  </si>
  <si>
    <t>Wat is de betekenis van de term …..?</t>
  </si>
  <si>
    <t>Antwoord</t>
  </si>
  <si>
    <t>De auteurs van de inhoud op de website Investeringsselectie.nl hebben naar hun beste vermogen getracht om correcte en volledige informatie aan de gebruiker beschikbaar te stellen. De makers zijn echter op geen enkele wijze aansprakelijkelijk te houden (voor eventuele fouten in de beschikbaar gestelde informatie en/of modellen).</t>
  </si>
  <si>
    <t>De auteurs van de website Investeringsselectie.nl hebben de ambitie om de investeringsbesluitvorming in Nederland te verbeteren, opdat er minder maatschappelijk kapitaal verloren gaat (aan slechte projecten) en de welvaart verbeterd.</t>
  </si>
  <si>
    <t>Ja. De werkbladen kunnen worden aangepast naar eigen behoefte. Slechts enkele onderdelen van de werkbladen zijn beveiligd, opdat de formules goed blijven doorrekenen.</t>
  </si>
  <si>
    <t xml:space="preserve">Indien men bijvoorbeeld jaarlijks dezelfde waarde voor een variabele wenst te hanteren, kan die vanuit dit veld worden gekopieerd. Of indien men een waarde (bijv de omzet) jaarlijks met een vast percentage wil laten groeien (autonome omzetgroei), kan dit veld worden gebruikt om het groeipercentage op te nemen. </t>
  </si>
  <si>
    <t>Wat is de betekenis van de term waarde ( + en - ) in het input werkblad?</t>
  </si>
  <si>
    <t>De + en - geven aan op welke wijze de waarde dient te worden ingevoerd. De ontvangensten (bijvoorbeeld de groei van omzet) is een positieve waarde (+), een uitgave (voor een investering) is bijvoorbeeld een negatieve waarde (-)</t>
  </si>
  <si>
    <t>In het rekenmodel worden verschillende financiele begrippen gehanteerd, zoals Ebit, Netto Contante Waarde, Intern rendement, Uitbreidingsinvestering, enzovoort. Voor een uitleg van deze begrippen verwijzen wij naar de website Investeringsselectie.nl/begrippen.</t>
  </si>
  <si>
    <t>Nieuwe vestiging openen</t>
  </si>
  <si>
    <t xml:space="preserve">Met het oog op aantrekkende markt in het midden van het land, </t>
  </si>
  <si>
    <t>Voorbeeld Onderneming BV</t>
  </si>
  <si>
    <t>en het succes van ons product in het zuiden van het land, zien we</t>
  </si>
  <si>
    <t>goede kansen om de winstgevendheid van de onderneming te</t>
  </si>
  <si>
    <t>vergroten door een nieuwe vestiging te openen in het midden</t>
  </si>
  <si>
    <t>(Fictief)</t>
  </si>
  <si>
    <t>De investering betreft de inrichting van een te huren bedrijfspand,</t>
  </si>
  <si>
    <t>het bedrijfsklaar maken van de operatie. Daarnaast worden in de</t>
  </si>
  <si>
    <t xml:space="preserve">begin periode operationele aanloopverliezen voorzien. </t>
  </si>
  <si>
    <t>alle bedragen * € 1000k</t>
  </si>
  <si>
    <t>jaarlijkse 3% autonome groei</t>
  </si>
  <si>
    <t>kostengroei is lager dan omzet groei</t>
  </si>
  <si>
    <t>van het land……..</t>
  </si>
  <si>
    <t>Kan ik ondersteuning krijgen bij het gebruik van de model?</t>
  </si>
  <si>
    <t>Indien u ondersteuning wenst bij het gebruik van dit model of een second opinion wilt laten uitvoeren op reeds gemaakte investeringsanalyse, dan kunt u contact opnemen met investeringsselectie.nl, zie de website voor de contact gegevens.</t>
  </si>
  <si>
    <t>Resultaat ontwikkeling</t>
  </si>
  <si>
    <t>Contante waarde cashflows</t>
  </si>
  <si>
    <t>totale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</si>
</sst>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Red]\(#,##0.00\)"/>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0"/>
      <name val="MS Sans Serif"/>
    </font>
    <font>
      <b/>
      <sz val="14"/>
      <color theme="1"/>
      <name val="Calibri"/>
      <family val="2"/>
      <scheme val="minor"/>
    </font>
    <font>
      <sz val="14"/>
      <color theme="1"/>
      <name val="Calibri"/>
      <family val="2"/>
      <scheme val="minor"/>
    </font>
    <font>
      <b/>
      <sz val="11"/>
      <name val="Calibri"/>
      <family val="2"/>
      <scheme val="minor"/>
    </font>
    <font>
      <sz val="11"/>
      <name val="Calibri"/>
      <family val="2"/>
      <scheme val="minor"/>
    </font>
    <font>
      <sz val="9"/>
      <name val="Calibri"/>
      <family val="2"/>
      <scheme val="minor"/>
    </font>
    <font>
      <sz val="9"/>
      <color theme="1"/>
      <name val="Calibri"/>
      <family val="2"/>
      <scheme val="minor"/>
    </font>
    <font>
      <sz val="11"/>
      <color theme="0" tint="-0.1499984740745262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4">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cellStyleXfs>
  <cellXfs count="84">
    <xf numFmtId="0" fontId="0" fillId="0" borderId="0" xfId="0"/>
    <xf numFmtId="0" fontId="4" fillId="2"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0" fillId="0" borderId="0" xfId="0" applyFill="1" applyAlignment="1">
      <alignment vertical="center"/>
    </xf>
    <xf numFmtId="0" fontId="0" fillId="0" borderId="0" xfId="0" applyFont="1" applyAlignment="1">
      <alignment horizontal="left" vertical="center"/>
    </xf>
    <xf numFmtId="0" fontId="0" fillId="2" borderId="0" xfId="0" applyFont="1" applyFill="1" applyAlignment="1">
      <alignment vertical="center"/>
    </xf>
    <xf numFmtId="0" fontId="0" fillId="0" borderId="0" xfId="0" applyFont="1" applyAlignment="1">
      <alignment vertical="center"/>
    </xf>
    <xf numFmtId="0" fontId="0" fillId="3" borderId="0" xfId="0" applyFont="1" applyFill="1" applyAlignment="1">
      <alignment vertical="center"/>
    </xf>
    <xf numFmtId="1" fontId="0" fillId="4" borderId="0" xfId="0" applyNumberFormat="1" applyFont="1" applyFill="1" applyAlignment="1">
      <alignment vertical="center"/>
    </xf>
    <xf numFmtId="0" fontId="0" fillId="4" borderId="0" xfId="0" applyFont="1" applyFill="1" applyAlignment="1">
      <alignment vertical="center"/>
    </xf>
    <xf numFmtId="0" fontId="1" fillId="0" borderId="0" xfId="0" applyFont="1" applyAlignment="1">
      <alignment vertical="center"/>
    </xf>
    <xf numFmtId="0" fontId="6" fillId="2" borderId="0" xfId="1" applyFont="1" applyFill="1" applyAlignment="1" applyProtection="1">
      <alignment horizontal="left" vertical="center"/>
      <protection locked="0"/>
    </xf>
    <xf numFmtId="0" fontId="7" fillId="2" borderId="0" xfId="1" applyFont="1" applyFill="1" applyAlignment="1" applyProtection="1">
      <alignment horizontal="left" vertical="center"/>
      <protection locked="0"/>
    </xf>
    <xf numFmtId="0" fontId="0" fillId="2" borderId="0" xfId="0" quotePrefix="1" applyFont="1" applyFill="1" applyAlignment="1">
      <alignment vertical="center"/>
    </xf>
    <xf numFmtId="0" fontId="1" fillId="4" borderId="0" xfId="0" applyFont="1" applyFill="1" applyAlignment="1">
      <alignment vertical="center"/>
    </xf>
    <xf numFmtId="1" fontId="0" fillId="2" borderId="0" xfId="0" applyNumberFormat="1" applyFont="1" applyFill="1" applyAlignment="1">
      <alignment vertical="center"/>
    </xf>
    <xf numFmtId="0" fontId="8" fillId="2" borderId="0" xfId="1" applyFont="1" applyFill="1" applyAlignment="1" applyProtection="1">
      <alignment horizontal="left" vertical="center"/>
      <protection locked="0"/>
    </xf>
    <xf numFmtId="0" fontId="9" fillId="2" borderId="0" xfId="0" applyFont="1" applyFill="1" applyAlignment="1">
      <alignment vertical="center"/>
    </xf>
    <xf numFmtId="0" fontId="9" fillId="0" borderId="0" xfId="0" applyFont="1" applyAlignment="1">
      <alignment vertical="center"/>
    </xf>
    <xf numFmtId="0" fontId="10" fillId="2" borderId="0" xfId="0" applyFont="1" applyFill="1" applyAlignment="1">
      <alignment horizontal="right" vertical="center"/>
    </xf>
    <xf numFmtId="0" fontId="4" fillId="4" borderId="0" xfId="0" applyFont="1" applyFill="1" applyAlignment="1">
      <alignment vertical="center"/>
    </xf>
    <xf numFmtId="0" fontId="9" fillId="4" borderId="0" xfId="0" applyFont="1" applyFill="1" applyAlignment="1">
      <alignment vertical="center"/>
    </xf>
    <xf numFmtId="0" fontId="0" fillId="0" borderId="0" xfId="0" applyFont="1" applyFill="1" applyAlignment="1">
      <alignment vertical="center"/>
    </xf>
    <xf numFmtId="1" fontId="0" fillId="4" borderId="0" xfId="0" applyNumberFormat="1" applyFont="1" applyFill="1" applyAlignment="1">
      <alignment horizontal="right" vertical="center"/>
    </xf>
    <xf numFmtId="9" fontId="0" fillId="4" borderId="0" xfId="0" applyNumberFormat="1" applyFont="1" applyFill="1" applyAlignment="1">
      <alignment horizontal="right" vertical="center"/>
    </xf>
    <xf numFmtId="0" fontId="0" fillId="4" borderId="0" xfId="0" applyFont="1" applyFill="1" applyAlignment="1">
      <alignment horizontal="right" vertical="center"/>
    </xf>
    <xf numFmtId="0" fontId="0" fillId="2" borderId="0" xfId="0" applyFill="1"/>
    <xf numFmtId="0" fontId="10" fillId="4" borderId="0" xfId="0" applyFont="1" applyFill="1" applyAlignment="1">
      <alignment horizontal="right" vertical="center"/>
    </xf>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 fillId="4" borderId="0" xfId="0" applyFont="1" applyFill="1" applyAlignment="1" applyProtection="1">
      <alignment vertical="center"/>
      <protection locked="0"/>
    </xf>
    <xf numFmtId="0" fontId="0"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2" fontId="9" fillId="2" borderId="0" xfId="0" applyNumberFormat="1" applyFont="1" applyFill="1" applyAlignment="1" applyProtection="1">
      <alignment vertical="center"/>
      <protection locked="0"/>
    </xf>
    <xf numFmtId="0" fontId="0" fillId="2" borderId="0" xfId="0" quotePrefix="1" applyFont="1" applyFill="1" applyAlignment="1" applyProtection="1">
      <alignment vertical="center"/>
      <protection locked="0"/>
    </xf>
    <xf numFmtId="1" fontId="0" fillId="4" borderId="0" xfId="0" applyNumberFormat="1" applyFont="1" applyFill="1" applyAlignment="1" applyProtection="1">
      <alignment vertical="center"/>
      <protection locked="0"/>
    </xf>
    <xf numFmtId="1" fontId="0" fillId="4" borderId="1" xfId="0" applyNumberFormat="1"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4" borderId="1" xfId="0" applyFont="1" applyFill="1" applyBorder="1" applyAlignment="1" applyProtection="1">
      <alignment vertical="center"/>
      <protection locked="0"/>
    </xf>
    <xf numFmtId="1" fontId="0" fillId="2" borderId="0" xfId="0" applyNumberFormat="1" applyFont="1" applyFill="1" applyAlignment="1" applyProtection="1">
      <alignment vertical="center"/>
      <protection locked="0"/>
    </xf>
    <xf numFmtId="0" fontId="10" fillId="2"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0" fillId="3" borderId="0" xfId="0" applyFill="1" applyAlignment="1" applyProtection="1">
      <alignment horizontal="left" vertical="center" indent="1"/>
      <protection locked="0"/>
    </xf>
    <xf numFmtId="0" fontId="0" fillId="3" borderId="0" xfId="0" applyFill="1" applyAlignment="1" applyProtection="1">
      <alignment vertical="center"/>
      <protection locked="0"/>
    </xf>
    <xf numFmtId="0" fontId="0" fillId="2" borderId="0" xfId="0" applyFont="1" applyFill="1" applyBorder="1" applyAlignment="1" applyProtection="1">
      <alignment horizontal="left" vertical="center"/>
      <protection locked="0"/>
    </xf>
    <xf numFmtId="0" fontId="1" fillId="2" borderId="0" xfId="0" applyFont="1" applyFill="1" applyAlignment="1" applyProtection="1">
      <alignment horizontal="right" vertical="center"/>
      <protection locked="0"/>
    </xf>
    <xf numFmtId="0" fontId="0" fillId="2" borderId="0" xfId="0" applyFont="1" applyFill="1" applyAlignment="1" applyProtection="1">
      <alignment horizontal="left" vertical="center"/>
      <protection locked="0"/>
    </xf>
    <xf numFmtId="0" fontId="1" fillId="4" borderId="0" xfId="0" applyFont="1" applyFill="1" applyAlignment="1" applyProtection="1">
      <alignment horizontal="right" vertical="center"/>
      <protection locked="0"/>
    </xf>
    <xf numFmtId="0" fontId="0" fillId="2" borderId="0" xfId="0" applyFont="1" applyFill="1" applyAlignment="1" applyProtection="1">
      <alignment horizontal="left" vertical="center" indent="1"/>
      <protection locked="0"/>
    </xf>
    <xf numFmtId="0" fontId="0" fillId="2" borderId="1" xfId="0" quotePrefix="1" applyFont="1" applyFill="1" applyBorder="1" applyAlignment="1" applyProtection="1">
      <alignment horizontal="left" vertical="center"/>
      <protection locked="0"/>
    </xf>
    <xf numFmtId="0" fontId="1" fillId="4" borderId="1" xfId="0" applyFont="1" applyFill="1" applyBorder="1" applyAlignment="1" applyProtection="1">
      <alignment horizontal="right" vertical="center"/>
      <protection locked="0"/>
    </xf>
    <xf numFmtId="0" fontId="4" fillId="2" borderId="0" xfId="0" applyFont="1" applyFill="1" applyAlignment="1">
      <alignment vertic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Alignment="1">
      <alignment horizontal="left" vertical="top"/>
    </xf>
    <xf numFmtId="0" fontId="0" fillId="2" borderId="0" xfId="0" applyFont="1" applyFill="1" applyAlignment="1">
      <alignment horizontal="left" vertical="top" wrapText="1"/>
    </xf>
    <xf numFmtId="0" fontId="0" fillId="0" borderId="0" xfId="0" applyAlignment="1">
      <alignment horizontal="left" vertical="top" wrapText="1"/>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0" borderId="0" xfId="0" applyFont="1" applyAlignment="1" applyProtection="1">
      <alignment horizontal="left" vertical="center"/>
      <protection locked="0"/>
    </xf>
    <xf numFmtId="0" fontId="5" fillId="2" borderId="0" xfId="0" applyFont="1" applyFill="1" applyAlignment="1" applyProtection="1">
      <alignment horizontal="left" vertical="center"/>
      <protection locked="0"/>
    </xf>
    <xf numFmtId="0" fontId="4" fillId="0" borderId="0" xfId="0" applyFont="1" applyAlignment="1" applyProtection="1">
      <alignment vertical="center"/>
      <protection locked="0"/>
    </xf>
    <xf numFmtId="0" fontId="0" fillId="3" borderId="0" xfId="0" applyFont="1" applyFill="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horizontal="right" vertical="center"/>
      <protection locked="0"/>
    </xf>
    <xf numFmtId="0" fontId="0"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12" fillId="2" borderId="0" xfId="0" applyFont="1" applyFill="1" applyAlignment="1">
      <alignment vertical="center"/>
    </xf>
    <xf numFmtId="1" fontId="0" fillId="3" borderId="0" xfId="0" applyNumberFormat="1" applyFont="1" applyFill="1" applyAlignment="1">
      <alignment vertical="center"/>
    </xf>
    <xf numFmtId="0" fontId="0" fillId="0" borderId="0" xfId="0" applyFont="1" applyBorder="1" applyAlignment="1" applyProtection="1">
      <alignment horizontal="left" vertical="center"/>
      <protection locked="0"/>
    </xf>
    <xf numFmtId="0" fontId="2" fillId="2"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0" fillId="2" borderId="0" xfId="0" applyFont="1" applyFill="1" applyAlignment="1" applyProtection="1">
      <alignment horizontal="left" vertical="center"/>
      <protection locked="0"/>
    </xf>
  </cellXfs>
  <cellStyles count="4">
    <cellStyle name="Komma 2" xfId="2"/>
    <cellStyle name="Procent 2" xfId="3"/>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jaarlijkse cashflow (contant)</c:v>
          </c:tx>
          <c:marker>
            <c:symbol val="none"/>
          </c:marker>
          <c:cat>
            <c:numRef>
              <c:f>'output investeringsanalyse'!$C$4:$M$4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'output investeringsanalyse'!$C$28:$M$28</c:f>
              <c:numCache>
                <c:formatCode>0</c:formatCode>
                <c:ptCount val="11"/>
                <c:pt idx="0">
                  <c:v>-90</c:v>
                </c:pt>
                <c:pt idx="1">
                  <c:v>-16.625</c:v>
                </c:pt>
                <c:pt idx="2">
                  <c:v>-1.4014999999999986</c:v>
                </c:pt>
                <c:pt idx="3">
                  <c:v>29.680189899999998</c:v>
                </c:pt>
                <c:pt idx="4">
                  <c:v>32.449409522980019</c:v>
                </c:pt>
                <c:pt idx="5">
                  <c:v>-24.599152500293201</c:v>
                </c:pt>
                <c:pt idx="6">
                  <c:v>39.044995373272862</c:v>
                </c:pt>
                <c:pt idx="7">
                  <c:v>42.392913951941807</c:v>
                </c:pt>
                <c:pt idx="8">
                  <c:v>45.956263273437415</c:v>
                </c:pt>
                <c:pt idx="9">
                  <c:v>49.7473341204416</c:v>
                </c:pt>
                <c:pt idx="10">
                  <c:v>63.779081166850354</c:v>
                </c:pt>
              </c:numCache>
            </c:numRef>
          </c:val>
          <c:smooth val="0"/>
          <c:extLst>
            <c:ext xmlns:c16="http://schemas.microsoft.com/office/drawing/2014/chart" uri="{C3380CC4-5D6E-409C-BE32-E72D297353CC}">
              <c16:uniqueId val="{00000000-2D56-401A-AF8D-833E59CB2578}"/>
            </c:ext>
          </c:extLst>
        </c:ser>
        <c:ser>
          <c:idx val="1"/>
          <c:order val="1"/>
          <c:tx>
            <c:v>cumulatieve cashflow (contant)</c:v>
          </c:tx>
          <c:marker>
            <c:symbol val="none"/>
          </c:marker>
          <c:val>
            <c:numRef>
              <c:f>'output investeringsanalyse'!$C$30:$M$30</c:f>
              <c:numCache>
                <c:formatCode>0</c:formatCode>
                <c:ptCount val="11"/>
                <c:pt idx="0">
                  <c:v>-90</c:v>
                </c:pt>
                <c:pt idx="1">
                  <c:v>-106.625</c:v>
                </c:pt>
                <c:pt idx="2">
                  <c:v>-108.0265</c:v>
                </c:pt>
                <c:pt idx="3">
                  <c:v>-78.346310099999997</c:v>
                </c:pt>
                <c:pt idx="4">
                  <c:v>-45.896900577019977</c:v>
                </c:pt>
                <c:pt idx="5">
                  <c:v>-70.496053077313178</c:v>
                </c:pt>
                <c:pt idx="6">
                  <c:v>-31.451057704040316</c:v>
                </c:pt>
                <c:pt idx="7">
                  <c:v>10.941856247901491</c:v>
                </c:pt>
                <c:pt idx="8">
                  <c:v>56.898119521338906</c:v>
                </c:pt>
                <c:pt idx="9">
                  <c:v>106.64545364178051</c:v>
                </c:pt>
                <c:pt idx="10">
                  <c:v>170.42453480863085</c:v>
                </c:pt>
              </c:numCache>
            </c:numRef>
          </c:val>
          <c:smooth val="0"/>
          <c:extLst>
            <c:ext xmlns:c16="http://schemas.microsoft.com/office/drawing/2014/chart" uri="{C3380CC4-5D6E-409C-BE32-E72D297353CC}">
              <c16:uniqueId val="{00000001-2D56-401A-AF8D-833E59CB2578}"/>
            </c:ext>
          </c:extLst>
        </c:ser>
        <c:dLbls>
          <c:showLegendKey val="0"/>
          <c:showVal val="0"/>
          <c:showCatName val="0"/>
          <c:showSerName val="0"/>
          <c:showPercent val="0"/>
          <c:showBubbleSize val="0"/>
        </c:dLbls>
        <c:smooth val="0"/>
        <c:axId val="194684032"/>
        <c:axId val="194685568"/>
      </c:lineChart>
      <c:catAx>
        <c:axId val="194684032"/>
        <c:scaling>
          <c:orientation val="minMax"/>
        </c:scaling>
        <c:delete val="0"/>
        <c:axPos val="b"/>
        <c:numFmt formatCode="General" sourceLinked="1"/>
        <c:majorTickMark val="out"/>
        <c:minorTickMark val="none"/>
        <c:tickLblPos val="nextTo"/>
        <c:crossAx val="194685568"/>
        <c:crosses val="autoZero"/>
        <c:auto val="1"/>
        <c:lblAlgn val="ctr"/>
        <c:lblOffset val="100"/>
        <c:noMultiLvlLbl val="0"/>
      </c:catAx>
      <c:valAx>
        <c:axId val="194685568"/>
        <c:scaling>
          <c:orientation val="minMax"/>
        </c:scaling>
        <c:delete val="0"/>
        <c:axPos val="l"/>
        <c:majorGridlines/>
        <c:numFmt formatCode="0" sourceLinked="1"/>
        <c:majorTickMark val="out"/>
        <c:minorTickMark val="none"/>
        <c:tickLblPos val="nextTo"/>
        <c:crossAx val="1946840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opbrengsten (lopend prijspeil)</c:v>
          </c:tx>
          <c:marker>
            <c:symbol val="none"/>
          </c:marker>
          <c:cat>
            <c:numRef>
              <c:f>'output investeringsanalyse'!$C$4:$M$4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'output investeringsanalyse'!$C$9:$M$9</c:f>
              <c:numCache>
                <c:formatCode>0</c:formatCode>
                <c:ptCount val="11"/>
                <c:pt idx="0">
                  <c:v>0</c:v>
                </c:pt>
                <c:pt idx="1">
                  <c:v>51</c:v>
                </c:pt>
                <c:pt idx="2">
                  <c:v>83.231999999999999</c:v>
                </c:pt>
                <c:pt idx="3">
                  <c:v>127.34495999999999</c:v>
                </c:pt>
                <c:pt idx="4">
                  <c:v>133.78861497600002</c:v>
                </c:pt>
                <c:pt idx="5">
                  <c:v>140.55831889378561</c:v>
                </c:pt>
                <c:pt idx="6">
                  <c:v>147.67056982981117</c:v>
                </c:pt>
                <c:pt idx="7">
                  <c:v>155.14270066319961</c:v>
                </c:pt>
                <c:pt idx="8">
                  <c:v>162.99292131675753</c:v>
                </c:pt>
                <c:pt idx="9">
                  <c:v>171.24036313538545</c:v>
                </c:pt>
                <c:pt idx="10">
                  <c:v>179.90512551003599</c:v>
                </c:pt>
              </c:numCache>
            </c:numRef>
          </c:val>
          <c:smooth val="0"/>
          <c:extLst>
            <c:ext xmlns:c16="http://schemas.microsoft.com/office/drawing/2014/chart" uri="{C3380CC4-5D6E-409C-BE32-E72D297353CC}">
              <c16:uniqueId val="{00000000-F187-4BCC-A0EE-555FF4DDE3EB}"/>
            </c:ext>
          </c:extLst>
        </c:ser>
        <c:ser>
          <c:idx val="1"/>
          <c:order val="1"/>
          <c:tx>
            <c:v>operationele kosten (lopend prijspeil)</c:v>
          </c:tx>
          <c:marker>
            <c:symbol val="none"/>
          </c:marker>
          <c:val>
            <c:numRef>
              <c:f>'output investeringsanalyse'!$C$16:$M$16</c:f>
              <c:numCache>
                <c:formatCode>0</c:formatCode>
                <c:ptCount val="11"/>
                <c:pt idx="0">
                  <c:v>40</c:v>
                </c:pt>
                <c:pt idx="1">
                  <c:v>86.5</c:v>
                </c:pt>
                <c:pt idx="2">
                  <c:v>98.433999999999997</c:v>
                </c:pt>
                <c:pt idx="3">
                  <c:v>101.10470679999999</c:v>
                </c:pt>
                <c:pt idx="4">
                  <c:v>103.85606894535999</c:v>
                </c:pt>
                <c:pt idx="5">
                  <c:v>106.69052222750987</c:v>
                </c:pt>
                <c:pt idx="6">
                  <c:v>111.61057599878069</c:v>
                </c:pt>
                <c:pt idx="7">
                  <c:v>114.61881539394386</c:v>
                </c:pt>
                <c:pt idx="8">
                  <c:v>117.71790361884098</c:v>
                </c:pt>
                <c:pt idx="9">
                  <c:v>120.91058430812998</c:v>
                </c:pt>
                <c:pt idx="10">
                  <c:v>124.19968395423551</c:v>
                </c:pt>
              </c:numCache>
            </c:numRef>
          </c:val>
          <c:smooth val="0"/>
          <c:extLst>
            <c:ext xmlns:c16="http://schemas.microsoft.com/office/drawing/2014/chart" uri="{C3380CC4-5D6E-409C-BE32-E72D297353CC}">
              <c16:uniqueId val="{00000001-F187-4BCC-A0EE-555FF4DDE3EB}"/>
            </c:ext>
          </c:extLst>
        </c:ser>
        <c:ser>
          <c:idx val="2"/>
          <c:order val="2"/>
          <c:tx>
            <c:v>EBIT</c:v>
          </c:tx>
          <c:marker>
            <c:symbol val="none"/>
          </c:marker>
          <c:val>
            <c:numRef>
              <c:f>'output investeringsanalyse'!$C$15:$M$15</c:f>
              <c:numCache>
                <c:formatCode>0</c:formatCode>
                <c:ptCount val="11"/>
                <c:pt idx="0">
                  <c:v>-40</c:v>
                </c:pt>
                <c:pt idx="1">
                  <c:v>-35.5</c:v>
                </c:pt>
                <c:pt idx="2">
                  <c:v>-15.201999999999998</c:v>
                </c:pt>
                <c:pt idx="3">
                  <c:v>26.240253199999998</c:v>
                </c:pt>
                <c:pt idx="4">
                  <c:v>29.932546030640026</c:v>
                </c:pt>
                <c:pt idx="5">
                  <c:v>33.867796666275737</c:v>
                </c:pt>
                <c:pt idx="6">
                  <c:v>36.059993831030482</c:v>
                </c:pt>
                <c:pt idx="7">
                  <c:v>40.523885269255743</c:v>
                </c:pt>
                <c:pt idx="8">
                  <c:v>45.275017697916553</c:v>
                </c:pt>
                <c:pt idx="9">
                  <c:v>50.329778827255467</c:v>
                </c:pt>
                <c:pt idx="10">
                  <c:v>55.705441555800476</c:v>
                </c:pt>
              </c:numCache>
            </c:numRef>
          </c:val>
          <c:smooth val="0"/>
          <c:extLst>
            <c:ext xmlns:c16="http://schemas.microsoft.com/office/drawing/2014/chart" uri="{C3380CC4-5D6E-409C-BE32-E72D297353CC}">
              <c16:uniqueId val="{00000002-F187-4BCC-A0EE-555FF4DDE3EB}"/>
            </c:ext>
          </c:extLst>
        </c:ser>
        <c:dLbls>
          <c:showLegendKey val="0"/>
          <c:showVal val="0"/>
          <c:showCatName val="0"/>
          <c:showSerName val="0"/>
          <c:showPercent val="0"/>
          <c:showBubbleSize val="0"/>
        </c:dLbls>
        <c:smooth val="0"/>
        <c:axId val="194727936"/>
        <c:axId val="194729472"/>
      </c:lineChart>
      <c:catAx>
        <c:axId val="194727936"/>
        <c:scaling>
          <c:orientation val="minMax"/>
        </c:scaling>
        <c:delete val="0"/>
        <c:axPos val="b"/>
        <c:numFmt formatCode="General" sourceLinked="1"/>
        <c:majorTickMark val="out"/>
        <c:minorTickMark val="none"/>
        <c:tickLblPos val="nextTo"/>
        <c:crossAx val="194729472"/>
        <c:crosses val="autoZero"/>
        <c:auto val="1"/>
        <c:lblAlgn val="ctr"/>
        <c:lblOffset val="100"/>
        <c:noMultiLvlLbl val="0"/>
      </c:catAx>
      <c:valAx>
        <c:axId val="194729472"/>
        <c:scaling>
          <c:orientation val="minMax"/>
        </c:scaling>
        <c:delete val="0"/>
        <c:axPos val="l"/>
        <c:majorGridlines/>
        <c:numFmt formatCode="0" sourceLinked="1"/>
        <c:majorTickMark val="out"/>
        <c:minorTickMark val="none"/>
        <c:tickLblPos val="nextTo"/>
        <c:crossAx val="194727936"/>
        <c:crosses val="autoZero"/>
        <c:crossBetween val="between"/>
      </c:val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24</xdr:row>
      <xdr:rowOff>45720</xdr:rowOff>
    </xdr:from>
    <xdr:to>
      <xdr:col>12</xdr:col>
      <xdr:colOff>160020</xdr:colOff>
      <xdr:row>37</xdr:row>
      <xdr:rowOff>87630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xdr:colOff>
      <xdr:row>5</xdr:row>
      <xdr:rowOff>0</xdr:rowOff>
    </xdr:from>
    <xdr:to>
      <xdr:col>12</xdr:col>
      <xdr:colOff>228600</xdr:colOff>
      <xdr:row>20</xdr:row>
      <xdr:rowOff>41910</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indowProtection="1" tabSelected="1" zoomScaleNormal="100" workbookViewId="0">
      <selection activeCell="D31" sqref="D31"/>
    </sheetView>
  </sheetViews>
  <sheetFormatPr defaultColWidth="8.85546875" defaultRowHeight="15" x14ac:dyDescent="0.25"/>
  <cols>
    <col min="1" max="1" width="34.140625" style="6" customWidth="1"/>
    <col min="2" max="2" width="14.5703125" style="3" customWidth="1"/>
    <col min="3" max="3" width="6.140625" style="7" customWidth="1"/>
    <col min="4" max="4" width="12.28515625" style="3" customWidth="1"/>
    <col min="5" max="5" width="8.85546875" style="6" customWidth="1"/>
    <col min="6" max="6" width="12.28515625" style="3" customWidth="1"/>
    <col min="7" max="7" width="3.28515625" style="3" customWidth="1"/>
    <col min="8" max="16384" width="8.85546875" style="3"/>
  </cols>
  <sheetData>
    <row r="1" spans="1:7" ht="18" x14ac:dyDescent="0.3">
      <c r="A1" s="45" t="s">
        <v>87</v>
      </c>
      <c r="B1" s="31" t="s">
        <v>18</v>
      </c>
      <c r="C1" s="31"/>
      <c r="D1" s="31"/>
      <c r="E1" s="31"/>
      <c r="F1" s="31"/>
      <c r="G1" s="31"/>
    </row>
    <row r="2" spans="1:7" ht="18" x14ac:dyDescent="0.3">
      <c r="A2" s="46" t="s">
        <v>91</v>
      </c>
      <c r="B2" s="31"/>
      <c r="C2" s="31"/>
      <c r="D2" s="31"/>
      <c r="E2" s="31"/>
      <c r="F2" s="31"/>
      <c r="G2" s="31"/>
    </row>
    <row r="3" spans="1:7" ht="14.45" x14ac:dyDescent="0.3">
      <c r="A3" s="47"/>
      <c r="B3" s="47"/>
      <c r="C3" s="47"/>
      <c r="D3" s="47"/>
      <c r="E3" s="47"/>
      <c r="F3" s="47"/>
      <c r="G3" s="47"/>
    </row>
    <row r="4" spans="1:7" ht="14.45" x14ac:dyDescent="0.3">
      <c r="A4" s="33" t="s">
        <v>58</v>
      </c>
      <c r="B4" s="48" t="s">
        <v>85</v>
      </c>
      <c r="C4" s="49"/>
      <c r="D4" s="49"/>
      <c r="E4" s="49"/>
      <c r="F4" s="49"/>
      <c r="G4" s="47"/>
    </row>
    <row r="5" spans="1:7" ht="14.45" x14ac:dyDescent="0.3">
      <c r="A5" s="35"/>
      <c r="B5" s="50"/>
      <c r="C5" s="50"/>
      <c r="D5" s="50"/>
      <c r="E5" s="50"/>
      <c r="F5" s="50"/>
      <c r="G5" s="35"/>
    </row>
    <row r="6" spans="1:7" ht="14.45" x14ac:dyDescent="0.3">
      <c r="A6" s="33" t="s">
        <v>6</v>
      </c>
      <c r="B6" s="79" t="s">
        <v>92</v>
      </c>
      <c r="C6" s="79"/>
      <c r="D6" s="79"/>
      <c r="E6" s="79"/>
      <c r="F6" s="79"/>
      <c r="G6" s="35"/>
    </row>
    <row r="7" spans="1:7" ht="14.45" x14ac:dyDescent="0.3">
      <c r="A7" s="35"/>
      <c r="B7" s="79" t="s">
        <v>93</v>
      </c>
      <c r="C7" s="79"/>
      <c r="D7" s="79"/>
      <c r="E7" s="79"/>
      <c r="F7" s="79"/>
      <c r="G7" s="35"/>
    </row>
    <row r="8" spans="1:7" ht="14.45" x14ac:dyDescent="0.3">
      <c r="A8" s="35"/>
      <c r="B8" s="79" t="s">
        <v>94</v>
      </c>
      <c r="C8" s="79"/>
      <c r="D8" s="79"/>
      <c r="E8" s="79"/>
      <c r="F8" s="79"/>
      <c r="G8" s="35"/>
    </row>
    <row r="9" spans="1:7" ht="14.45" x14ac:dyDescent="0.3">
      <c r="A9" s="35"/>
      <c r="B9" s="79"/>
      <c r="C9" s="79"/>
      <c r="D9" s="79"/>
      <c r="E9" s="79"/>
      <c r="F9" s="79"/>
      <c r="G9" s="35"/>
    </row>
    <row r="10" spans="1:7" ht="14.45" x14ac:dyDescent="0.3">
      <c r="A10" s="35"/>
      <c r="B10" s="50"/>
      <c r="C10" s="50"/>
      <c r="D10" s="50"/>
      <c r="E10" s="50"/>
      <c r="F10" s="50"/>
      <c r="G10" s="35"/>
    </row>
    <row r="11" spans="1:7" ht="14.45" x14ac:dyDescent="0.3">
      <c r="A11" s="33" t="s">
        <v>19</v>
      </c>
      <c r="B11" s="79" t="s">
        <v>86</v>
      </c>
      <c r="C11" s="79"/>
      <c r="D11" s="79"/>
      <c r="E11" s="79"/>
      <c r="F11" s="79"/>
      <c r="G11" s="35"/>
    </row>
    <row r="12" spans="1:7" ht="14.45" x14ac:dyDescent="0.3">
      <c r="A12" s="35"/>
      <c r="B12" s="79" t="s">
        <v>88</v>
      </c>
      <c r="C12" s="79"/>
      <c r="D12" s="79"/>
      <c r="E12" s="79"/>
      <c r="F12" s="79"/>
      <c r="G12" s="35"/>
    </row>
    <row r="13" spans="1:7" ht="14.45" x14ac:dyDescent="0.3">
      <c r="A13" s="35"/>
      <c r="B13" s="79" t="s">
        <v>89</v>
      </c>
      <c r="C13" s="79"/>
      <c r="D13" s="79"/>
      <c r="E13" s="79"/>
      <c r="F13" s="79"/>
      <c r="G13" s="35"/>
    </row>
    <row r="14" spans="1:7" ht="14.45" x14ac:dyDescent="0.3">
      <c r="A14" s="35"/>
      <c r="B14" s="79" t="s">
        <v>90</v>
      </c>
      <c r="C14" s="79"/>
      <c r="D14" s="79"/>
      <c r="E14" s="79"/>
      <c r="F14" s="79"/>
      <c r="G14" s="35"/>
    </row>
    <row r="15" spans="1:7" x14ac:dyDescent="0.25">
      <c r="A15" s="35"/>
      <c r="B15" s="79" t="s">
        <v>98</v>
      </c>
      <c r="C15" s="79"/>
      <c r="D15" s="79"/>
      <c r="E15" s="79"/>
      <c r="F15" s="79"/>
      <c r="G15" s="35"/>
    </row>
    <row r="16" spans="1:7" ht="14.45" x14ac:dyDescent="0.3">
      <c r="A16" s="35"/>
      <c r="B16" s="35"/>
      <c r="C16" s="35"/>
      <c r="D16" s="35"/>
      <c r="E16" s="35"/>
      <c r="F16" s="35"/>
      <c r="G16" s="35"/>
    </row>
    <row r="17" spans="1:7" ht="14.45" x14ac:dyDescent="0.3">
      <c r="A17" s="33" t="s">
        <v>7</v>
      </c>
      <c r="B17" s="51" t="s">
        <v>65</v>
      </c>
      <c r="C17" s="51"/>
      <c r="D17" s="33" t="s">
        <v>69</v>
      </c>
      <c r="E17" s="35"/>
      <c r="F17" s="35"/>
      <c r="G17" s="35"/>
    </row>
    <row r="18" spans="1:7" ht="14.45" x14ac:dyDescent="0.3">
      <c r="A18" s="52" t="s">
        <v>10</v>
      </c>
      <c r="B18" s="53">
        <f>'input exploitatie + investering'!C13+'input exploitatie + investering'!C14+'input exploitatie + investering'!C15</f>
        <v>-90</v>
      </c>
      <c r="C18" s="54" t="s">
        <v>15</v>
      </c>
      <c r="D18" s="82"/>
      <c r="E18" s="82"/>
      <c r="F18" s="82"/>
      <c r="G18" s="35"/>
    </row>
    <row r="19" spans="1:7" ht="14.45" x14ac:dyDescent="0.3">
      <c r="A19" s="55" t="s">
        <v>8</v>
      </c>
      <c r="B19" s="56">
        <f>'input exploitatie + investering'!C16+'input exploitatie + investering'!C17</f>
        <v>0</v>
      </c>
      <c r="C19" s="54" t="s">
        <v>15</v>
      </c>
      <c r="D19" s="82"/>
      <c r="E19" s="82"/>
      <c r="F19" s="82"/>
      <c r="G19" s="35"/>
    </row>
    <row r="20" spans="1:7" ht="14.45" x14ac:dyDescent="0.3">
      <c r="A20" s="52" t="s">
        <v>9</v>
      </c>
      <c r="B20" s="53">
        <f>SUM(B18:B19)</f>
        <v>-90</v>
      </c>
      <c r="C20" s="54" t="s">
        <v>15</v>
      </c>
      <c r="D20" s="83"/>
      <c r="E20" s="83"/>
      <c r="F20" s="83"/>
      <c r="G20" s="35"/>
    </row>
    <row r="21" spans="1:7" ht="14.45" x14ac:dyDescent="0.3">
      <c r="A21" s="33"/>
      <c r="B21" s="51"/>
      <c r="C21" s="51"/>
      <c r="D21" s="35"/>
      <c r="E21" s="35"/>
      <c r="F21" s="35"/>
      <c r="G21" s="35"/>
    </row>
    <row r="22" spans="1:7" ht="14.45" x14ac:dyDescent="0.3">
      <c r="A22" s="35"/>
      <c r="B22" s="35"/>
      <c r="C22" s="35"/>
      <c r="D22" s="35"/>
      <c r="E22" s="35"/>
      <c r="F22" s="35"/>
      <c r="G22" s="35"/>
    </row>
    <row r="23" spans="1:7" ht="14.45" x14ac:dyDescent="0.3">
      <c r="A23" s="33" t="s">
        <v>11</v>
      </c>
      <c r="B23" s="51" t="s">
        <v>65</v>
      </c>
      <c r="C23" s="35"/>
      <c r="D23" s="35"/>
      <c r="E23" s="35"/>
      <c r="F23" s="35"/>
      <c r="G23" s="35"/>
    </row>
    <row r="24" spans="1:7" ht="14.45" x14ac:dyDescent="0.3">
      <c r="A24" s="8" t="s">
        <v>12</v>
      </c>
      <c r="B24" s="26">
        <f>'output investeringsanalyse'!C33</f>
        <v>52.673202601670511</v>
      </c>
      <c r="C24" s="8" t="s">
        <v>15</v>
      </c>
      <c r="D24" s="8"/>
      <c r="E24" s="80" t="s">
        <v>20</v>
      </c>
      <c r="F24" s="80"/>
      <c r="G24" s="8"/>
    </row>
    <row r="25" spans="1:7" ht="14.45" x14ac:dyDescent="0.3">
      <c r="A25" s="8" t="s">
        <v>13</v>
      </c>
      <c r="B25" s="27">
        <f>'output investeringsanalyse'!C34</f>
        <v>0.14674088775657079</v>
      </c>
      <c r="C25" s="8" t="s">
        <v>16</v>
      </c>
      <c r="D25" s="8"/>
      <c r="E25" s="8"/>
      <c r="F25" s="8"/>
      <c r="G25" s="8"/>
    </row>
    <row r="26" spans="1:7" ht="14.45" x14ac:dyDescent="0.3">
      <c r="A26" s="8" t="s">
        <v>14</v>
      </c>
      <c r="B26" s="28">
        <f>'output investeringsanalyse'!C35</f>
        <v>7</v>
      </c>
      <c r="C26" s="8" t="s">
        <v>17</v>
      </c>
      <c r="D26" s="8"/>
      <c r="E26" s="80"/>
      <c r="F26" s="80"/>
      <c r="G26" s="8"/>
    </row>
    <row r="27" spans="1:7" ht="14.45" x14ac:dyDescent="0.3">
      <c r="A27" s="8"/>
      <c r="B27" s="8"/>
      <c r="C27" s="8"/>
      <c r="D27" s="8"/>
      <c r="E27" s="8"/>
      <c r="F27" s="8"/>
      <c r="G27" s="5"/>
    </row>
    <row r="28" spans="1:7" s="67" customFormat="1" x14ac:dyDescent="0.25">
      <c r="A28" s="65"/>
      <c r="B28" s="65"/>
      <c r="C28" s="65"/>
      <c r="D28" s="65"/>
      <c r="E28" s="65"/>
      <c r="F28" s="65"/>
      <c r="G28" s="66"/>
    </row>
    <row r="29" spans="1:7" s="67" customFormat="1" x14ac:dyDescent="0.25">
      <c r="A29" s="68"/>
      <c r="C29" s="69"/>
      <c r="E29" s="68"/>
    </row>
    <row r="30" spans="1:7" s="71" customFormat="1" ht="14.45" customHeight="1" x14ac:dyDescent="0.25">
      <c r="A30" s="33" t="s">
        <v>66</v>
      </c>
      <c r="B30" s="51" t="s">
        <v>65</v>
      </c>
      <c r="C30" s="70"/>
      <c r="D30" s="31"/>
      <c r="E30" s="31"/>
      <c r="F30" s="31"/>
      <c r="G30" s="31"/>
    </row>
    <row r="31" spans="1:7" s="73" customFormat="1" ht="18" customHeight="1" x14ac:dyDescent="0.25">
      <c r="A31" s="52" t="s">
        <v>21</v>
      </c>
      <c r="B31" s="72">
        <v>2016</v>
      </c>
      <c r="C31" s="52"/>
      <c r="D31" s="35"/>
      <c r="E31" s="35"/>
      <c r="F31" s="35"/>
      <c r="G31" s="35"/>
    </row>
    <row r="32" spans="1:7" s="73" customFormat="1" ht="18" customHeight="1" x14ac:dyDescent="0.25">
      <c r="A32" s="52" t="s">
        <v>22</v>
      </c>
      <c r="B32" s="74"/>
      <c r="C32" s="52" t="s">
        <v>0</v>
      </c>
      <c r="D32" s="35"/>
      <c r="E32" s="35"/>
      <c r="F32" s="35"/>
      <c r="G32" s="35"/>
    </row>
    <row r="33" spans="1:7" s="73" customFormat="1" ht="18" customHeight="1" x14ac:dyDescent="0.25">
      <c r="A33" s="52" t="s">
        <v>4</v>
      </c>
      <c r="B33" s="72">
        <v>2</v>
      </c>
      <c r="C33" s="52" t="s">
        <v>16</v>
      </c>
      <c r="D33" s="35"/>
      <c r="E33" s="35"/>
      <c r="F33" s="35"/>
      <c r="G33" s="35"/>
    </row>
    <row r="34" spans="1:7" s="73" customFormat="1" ht="18" customHeight="1" x14ac:dyDescent="0.25">
      <c r="A34" s="52" t="s">
        <v>23</v>
      </c>
      <c r="B34" s="72">
        <v>0.08</v>
      </c>
      <c r="C34" s="52" t="s">
        <v>16</v>
      </c>
      <c r="D34" s="35"/>
      <c r="E34" s="35"/>
      <c r="F34" s="35"/>
      <c r="G34" s="35"/>
    </row>
    <row r="35" spans="1:7" s="73" customFormat="1" ht="18" customHeight="1" x14ac:dyDescent="0.25">
      <c r="A35" s="52" t="s">
        <v>24</v>
      </c>
      <c r="B35" s="72">
        <v>25</v>
      </c>
      <c r="C35" s="52" t="s">
        <v>16</v>
      </c>
      <c r="D35" s="35"/>
      <c r="E35" s="35"/>
      <c r="F35" s="35"/>
      <c r="G35" s="35"/>
    </row>
    <row r="36" spans="1:7" s="73" customFormat="1" ht="18" customHeight="1" x14ac:dyDescent="0.25">
      <c r="A36" s="52" t="s">
        <v>40</v>
      </c>
      <c r="B36" s="72">
        <v>5</v>
      </c>
      <c r="C36" s="52" t="s">
        <v>0</v>
      </c>
      <c r="D36" s="35"/>
      <c r="E36" s="35"/>
      <c r="F36" s="35"/>
      <c r="G36" s="35"/>
    </row>
    <row r="37" spans="1:7" s="73" customFormat="1" ht="18" customHeight="1" x14ac:dyDescent="0.25">
      <c r="A37" s="52" t="s">
        <v>25</v>
      </c>
      <c r="B37" s="72"/>
      <c r="C37" s="52"/>
      <c r="D37" s="32"/>
      <c r="E37" s="81"/>
      <c r="F37" s="81"/>
      <c r="G37" s="35"/>
    </row>
    <row r="38" spans="1:7" s="73" customFormat="1" ht="18" customHeight="1" x14ac:dyDescent="0.25">
      <c r="A38" s="52"/>
      <c r="B38" s="75"/>
      <c r="C38" s="52"/>
      <c r="D38" s="32"/>
      <c r="E38" s="76"/>
      <c r="F38" s="76"/>
      <c r="G38" s="35"/>
    </row>
    <row r="39" spans="1:7" s="73" customFormat="1" ht="13.9" customHeight="1" x14ac:dyDescent="0.25">
      <c r="A39" s="35" t="s">
        <v>71</v>
      </c>
      <c r="B39" s="51"/>
      <c r="C39" s="52"/>
      <c r="D39" s="35"/>
      <c r="E39" s="81"/>
      <c r="F39" s="81"/>
      <c r="G39" s="35"/>
    </row>
    <row r="40" spans="1:7" s="67" customFormat="1" x14ac:dyDescent="0.25">
      <c r="A40" s="68"/>
      <c r="C40" s="69"/>
      <c r="E40" s="68"/>
    </row>
    <row r="41" spans="1:7" s="67" customFormat="1" x14ac:dyDescent="0.25">
      <c r="A41" s="68"/>
      <c r="C41" s="69"/>
      <c r="E41" s="68"/>
    </row>
    <row r="42" spans="1:7" s="67" customFormat="1" x14ac:dyDescent="0.25">
      <c r="A42" s="68"/>
      <c r="C42" s="69"/>
      <c r="E42" s="68"/>
    </row>
    <row r="43" spans="1:7" s="67" customFormat="1" x14ac:dyDescent="0.25">
      <c r="A43" s="68"/>
      <c r="C43" s="69"/>
      <c r="E43" s="68"/>
    </row>
    <row r="44" spans="1:7" s="67" customFormat="1" x14ac:dyDescent="0.25">
      <c r="A44" s="68"/>
      <c r="C44" s="69"/>
      <c r="E44" s="68"/>
    </row>
    <row r="45" spans="1:7" s="67" customFormat="1" x14ac:dyDescent="0.25">
      <c r="A45" s="68"/>
      <c r="C45" s="69"/>
      <c r="E45" s="68"/>
    </row>
  </sheetData>
  <mergeCells count="16">
    <mergeCell ref="E39:F39"/>
    <mergeCell ref="D18:F18"/>
    <mergeCell ref="D19:F19"/>
    <mergeCell ref="D20:F20"/>
    <mergeCell ref="E24:F24"/>
    <mergeCell ref="E37:F37"/>
    <mergeCell ref="B6:F6"/>
    <mergeCell ref="B7:F7"/>
    <mergeCell ref="B8:F8"/>
    <mergeCell ref="B9:F9"/>
    <mergeCell ref="B11:F11"/>
    <mergeCell ref="B12:F12"/>
    <mergeCell ref="B13:F13"/>
    <mergeCell ref="B14:F14"/>
    <mergeCell ref="B15:F15"/>
    <mergeCell ref="E26:F26"/>
  </mergeCells>
  <pageMargins left="0.7" right="0.7" top="0.75" bottom="0.75" header="0.3" footer="0.3"/>
  <pageSetup paperSize="9" scale="9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windowProtection="1" showGridLines="0" zoomScaleNormal="100" workbookViewId="0">
      <selection activeCell="T12" sqref="T12"/>
    </sheetView>
  </sheetViews>
  <sheetFormatPr defaultColWidth="8.85546875" defaultRowHeight="15" x14ac:dyDescent="0.25"/>
  <cols>
    <col min="1" max="1" width="42.42578125" style="9" customWidth="1"/>
    <col min="2" max="2" width="10.85546875" style="9" customWidth="1"/>
    <col min="3" max="13" width="8.85546875" style="9"/>
    <col min="14" max="14" width="3" style="9" customWidth="1"/>
    <col min="15" max="15" width="8.85546875" style="9"/>
    <col min="16" max="16" width="2" style="25" customWidth="1"/>
    <col min="17" max="17" width="8.85546875" style="9"/>
    <col min="18" max="18" width="1.5703125" style="25" customWidth="1"/>
    <col min="19" max="16384" width="8.85546875" style="9"/>
  </cols>
  <sheetData>
    <row r="1" spans="1:19" s="2" customFormat="1" ht="30" customHeight="1" x14ac:dyDescent="0.3">
      <c r="A1" s="1" t="str">
        <f>'samenvatting + basisgegevens'!A1</f>
        <v>Voorbeeld Onderneming BV</v>
      </c>
      <c r="B1" s="1"/>
      <c r="C1" s="1" t="s">
        <v>68</v>
      </c>
      <c r="D1" s="1"/>
      <c r="E1" s="1"/>
      <c r="F1" s="1"/>
      <c r="G1" s="1"/>
      <c r="H1" s="1"/>
      <c r="I1" s="1"/>
      <c r="J1" s="1"/>
      <c r="K1" s="1"/>
      <c r="L1" s="1"/>
      <c r="M1" s="1"/>
      <c r="N1" s="1"/>
      <c r="P1" s="23"/>
      <c r="Q1" s="23"/>
      <c r="R1" s="23"/>
    </row>
    <row r="2" spans="1:19" s="13" customFormat="1" ht="18" customHeight="1" x14ac:dyDescent="0.3">
      <c r="A2" s="4" t="s">
        <v>5</v>
      </c>
      <c r="B2" s="4"/>
      <c r="C2" s="12" t="str">
        <f>'samenvatting + basisgegevens'!B4</f>
        <v>Nieuwe vestiging openen</v>
      </c>
      <c r="D2" s="17"/>
      <c r="E2" s="17"/>
      <c r="F2" s="17"/>
      <c r="G2" s="17"/>
      <c r="H2" s="4"/>
      <c r="I2" s="4"/>
      <c r="J2" s="4"/>
      <c r="K2" s="5"/>
      <c r="L2" s="4"/>
      <c r="M2" s="4"/>
      <c r="N2" s="4"/>
      <c r="P2" s="17"/>
      <c r="Q2" s="17"/>
      <c r="R2" s="17"/>
    </row>
    <row r="3" spans="1:19" ht="9.6" customHeight="1" x14ac:dyDescent="0.3">
      <c r="A3" s="8"/>
      <c r="B3" s="8"/>
      <c r="C3" s="8"/>
      <c r="D3" s="8"/>
      <c r="E3" s="8"/>
      <c r="F3" s="8"/>
      <c r="G3" s="8"/>
      <c r="H3" s="8"/>
      <c r="I3" s="8"/>
      <c r="J3" s="8"/>
      <c r="K3" s="8"/>
      <c r="L3" s="8"/>
      <c r="M3" s="8"/>
      <c r="N3" s="8"/>
      <c r="P3" s="12"/>
      <c r="Q3" s="12"/>
      <c r="R3" s="12"/>
    </row>
    <row r="4" spans="1:19" ht="14.45" x14ac:dyDescent="0.3">
      <c r="A4" s="14" t="s">
        <v>26</v>
      </c>
      <c r="B4" s="15"/>
      <c r="C4" s="4">
        <f>'samenvatting + basisgegevens'!B31</f>
        <v>2016</v>
      </c>
      <c r="D4" s="4">
        <f>C4+1</f>
        <v>2017</v>
      </c>
      <c r="E4" s="4">
        <f t="shared" ref="E4:L4" si="0">D4+1</f>
        <v>2018</v>
      </c>
      <c r="F4" s="4">
        <f t="shared" si="0"/>
        <v>2019</v>
      </c>
      <c r="G4" s="4">
        <f t="shared" si="0"/>
        <v>2020</v>
      </c>
      <c r="H4" s="4">
        <f t="shared" si="0"/>
        <v>2021</v>
      </c>
      <c r="I4" s="4">
        <f t="shared" si="0"/>
        <v>2022</v>
      </c>
      <c r="J4" s="4">
        <f t="shared" si="0"/>
        <v>2023</v>
      </c>
      <c r="K4" s="4">
        <f t="shared" si="0"/>
        <v>2024</v>
      </c>
      <c r="L4" s="4">
        <f t="shared" si="0"/>
        <v>2025</v>
      </c>
      <c r="M4" s="4">
        <f t="shared" ref="M4" si="1">L4+1</f>
        <v>2026</v>
      </c>
      <c r="N4" s="8"/>
      <c r="P4" s="12"/>
      <c r="Q4" s="17" t="s">
        <v>67</v>
      </c>
      <c r="R4" s="17"/>
    </row>
    <row r="5" spans="1:19" s="21" customFormat="1" ht="12" hidden="1" x14ac:dyDescent="0.3">
      <c r="A5" s="19" t="s">
        <v>27</v>
      </c>
      <c r="B5" s="19"/>
      <c r="C5" s="20">
        <v>0</v>
      </c>
      <c r="D5" s="20">
        <f>C5+1</f>
        <v>1</v>
      </c>
      <c r="E5" s="20">
        <f t="shared" ref="E5:L5" si="2">D5+1</f>
        <v>2</v>
      </c>
      <c r="F5" s="20">
        <f t="shared" si="2"/>
        <v>3</v>
      </c>
      <c r="G5" s="20">
        <f t="shared" si="2"/>
        <v>4</v>
      </c>
      <c r="H5" s="20">
        <f t="shared" si="2"/>
        <v>5</v>
      </c>
      <c r="I5" s="20">
        <f t="shared" si="2"/>
        <v>6</v>
      </c>
      <c r="J5" s="20">
        <f t="shared" si="2"/>
        <v>7</v>
      </c>
      <c r="K5" s="20">
        <f t="shared" si="2"/>
        <v>8</v>
      </c>
      <c r="L5" s="20">
        <f t="shared" si="2"/>
        <v>9</v>
      </c>
      <c r="M5" s="20">
        <f t="shared" ref="M5" si="3">L5+1</f>
        <v>10</v>
      </c>
      <c r="N5" s="20"/>
      <c r="P5" s="24"/>
      <c r="Q5" s="24"/>
      <c r="R5" s="24"/>
    </row>
    <row r="6" spans="1:19" x14ac:dyDescent="0.25">
      <c r="A6" s="77" t="s">
        <v>95</v>
      </c>
      <c r="B6" s="8"/>
      <c r="C6" s="8"/>
      <c r="D6" s="8"/>
      <c r="E6" s="8"/>
      <c r="F6" s="8"/>
      <c r="G6" s="8"/>
      <c r="H6" s="8"/>
      <c r="I6" s="8"/>
      <c r="J6" s="8"/>
      <c r="K6" s="8"/>
      <c r="L6" s="8"/>
      <c r="M6" s="8"/>
      <c r="N6" s="8"/>
      <c r="P6" s="12"/>
      <c r="Q6" s="12"/>
      <c r="R6" s="12"/>
    </row>
    <row r="7" spans="1:19" ht="14.45" x14ac:dyDescent="0.3">
      <c r="A7" s="4" t="s">
        <v>28</v>
      </c>
      <c r="B7" s="4" t="s">
        <v>65</v>
      </c>
      <c r="C7" s="4" t="s">
        <v>37</v>
      </c>
      <c r="D7" s="8"/>
      <c r="E7" s="8"/>
      <c r="F7" s="8"/>
      <c r="G7" s="8"/>
      <c r="H7" s="4">
        <f>C4</f>
        <v>2016</v>
      </c>
      <c r="I7" s="8"/>
      <c r="J7" s="8"/>
      <c r="K7" s="8"/>
      <c r="L7" s="8"/>
      <c r="M7" s="8"/>
      <c r="N7" s="8"/>
      <c r="P7" s="12"/>
      <c r="Q7" s="12"/>
      <c r="R7" s="12"/>
    </row>
    <row r="8" spans="1:19" ht="14.45" x14ac:dyDescent="0.3">
      <c r="A8" s="8" t="s">
        <v>35</v>
      </c>
      <c r="B8" s="16" t="s">
        <v>62</v>
      </c>
      <c r="C8" s="78">
        <v>0</v>
      </c>
      <c r="D8" s="78">
        <v>50</v>
      </c>
      <c r="E8" s="78">
        <v>80</v>
      </c>
      <c r="F8" s="78">
        <v>120</v>
      </c>
      <c r="G8" s="78">
        <f t="shared" ref="G8:M8" si="4">F8*$Q$8</f>
        <v>123.60000000000001</v>
      </c>
      <c r="H8" s="78">
        <f t="shared" si="4"/>
        <v>127.30800000000001</v>
      </c>
      <c r="I8" s="78">
        <f t="shared" si="4"/>
        <v>131.12724</v>
      </c>
      <c r="J8" s="78">
        <f t="shared" si="4"/>
        <v>135.06105719999999</v>
      </c>
      <c r="K8" s="78">
        <f t="shared" si="4"/>
        <v>139.112888916</v>
      </c>
      <c r="L8" s="78">
        <f t="shared" si="4"/>
        <v>143.28627558348001</v>
      </c>
      <c r="M8" s="78">
        <f t="shared" si="4"/>
        <v>147.58486385098442</v>
      </c>
      <c r="N8" s="8"/>
      <c r="P8" s="12"/>
      <c r="Q8" s="10">
        <v>1.03</v>
      </c>
      <c r="R8" s="12"/>
      <c r="S8" s="9" t="s">
        <v>96</v>
      </c>
    </row>
    <row r="9" spans="1:19" ht="14.45" x14ac:dyDescent="0.3">
      <c r="A9" s="8" t="s">
        <v>39</v>
      </c>
      <c r="B9" s="16" t="s">
        <v>62</v>
      </c>
      <c r="C9" s="78">
        <v>0</v>
      </c>
      <c r="D9" s="78">
        <v>0</v>
      </c>
      <c r="E9" s="78">
        <v>0</v>
      </c>
      <c r="F9" s="78">
        <v>0</v>
      </c>
      <c r="G9" s="78">
        <v>0</v>
      </c>
      <c r="H9" s="78">
        <v>0</v>
      </c>
      <c r="I9" s="78">
        <v>0</v>
      </c>
      <c r="J9" s="78">
        <v>0</v>
      </c>
      <c r="K9" s="78">
        <v>0</v>
      </c>
      <c r="L9" s="78">
        <v>0</v>
      </c>
      <c r="M9" s="78">
        <v>0</v>
      </c>
      <c r="N9" s="8"/>
      <c r="P9" s="12"/>
      <c r="Q9" s="10">
        <v>0</v>
      </c>
      <c r="R9" s="12"/>
    </row>
    <row r="10" spans="1:19" ht="14.45" x14ac:dyDescent="0.3">
      <c r="A10" s="8" t="s">
        <v>36</v>
      </c>
      <c r="B10" s="16" t="s">
        <v>64</v>
      </c>
      <c r="C10" s="78">
        <v>0</v>
      </c>
      <c r="D10" s="78">
        <v>-75</v>
      </c>
      <c r="E10" s="78">
        <v>-85</v>
      </c>
      <c r="F10" s="78">
        <f t="shared" ref="F10:M10" si="5">E10*$Q$10</f>
        <v>-85.85</v>
      </c>
      <c r="G10" s="78">
        <f t="shared" si="5"/>
        <v>-86.708500000000001</v>
      </c>
      <c r="H10" s="78">
        <f t="shared" si="5"/>
        <v>-87.575585000000004</v>
      </c>
      <c r="I10" s="78">
        <f t="shared" si="5"/>
        <v>-88.451340850000008</v>
      </c>
      <c r="J10" s="78">
        <f t="shared" si="5"/>
        <v>-89.335854258500007</v>
      </c>
      <c r="K10" s="78">
        <f t="shared" si="5"/>
        <v>-90.229212801085012</v>
      </c>
      <c r="L10" s="78">
        <f t="shared" si="5"/>
        <v>-91.131504929095868</v>
      </c>
      <c r="M10" s="78">
        <f t="shared" si="5"/>
        <v>-92.042819978386831</v>
      </c>
      <c r="N10" s="8"/>
      <c r="P10" s="12"/>
      <c r="Q10" s="10">
        <v>1.01</v>
      </c>
      <c r="R10" s="12"/>
      <c r="S10" s="9" t="s">
        <v>97</v>
      </c>
    </row>
    <row r="11" spans="1:19" ht="14.45" x14ac:dyDescent="0.3">
      <c r="A11" s="8"/>
      <c r="B11" s="16"/>
      <c r="C11" s="8"/>
      <c r="D11" s="8"/>
      <c r="E11" s="8"/>
      <c r="F11" s="8"/>
      <c r="G11" s="8"/>
      <c r="H11" s="8"/>
      <c r="I11" s="8"/>
      <c r="J11" s="8"/>
      <c r="K11" s="8"/>
      <c r="L11" s="8"/>
      <c r="M11" s="8"/>
      <c r="N11" s="8"/>
      <c r="P11" s="12"/>
      <c r="Q11" s="12"/>
      <c r="R11" s="12"/>
    </row>
    <row r="12" spans="1:19" ht="14.45" x14ac:dyDescent="0.3">
      <c r="A12" s="4" t="s">
        <v>29</v>
      </c>
      <c r="B12" s="8"/>
      <c r="C12" s="8"/>
      <c r="D12" s="8"/>
      <c r="E12" s="8"/>
      <c r="F12" s="8"/>
      <c r="G12" s="8"/>
      <c r="H12" s="8"/>
      <c r="I12" s="8"/>
      <c r="J12" s="8"/>
      <c r="K12" s="8"/>
      <c r="L12" s="8"/>
      <c r="M12" s="8"/>
      <c r="N12" s="8"/>
      <c r="P12" s="12"/>
      <c r="Q12" s="12"/>
      <c r="R12" s="12"/>
    </row>
    <row r="13" spans="1:19" ht="14.45" x14ac:dyDescent="0.3">
      <c r="A13" s="8" t="s">
        <v>30</v>
      </c>
      <c r="B13" s="16" t="s">
        <v>64</v>
      </c>
      <c r="C13" s="9">
        <v>-50</v>
      </c>
      <c r="D13" s="9">
        <v>0</v>
      </c>
      <c r="E13" s="9">
        <v>0</v>
      </c>
      <c r="F13" s="9">
        <v>0</v>
      </c>
      <c r="G13" s="9">
        <v>0</v>
      </c>
      <c r="H13" s="9">
        <v>-60</v>
      </c>
      <c r="I13" s="9">
        <v>0</v>
      </c>
      <c r="J13" s="9">
        <v>0</v>
      </c>
      <c r="K13" s="9">
        <v>0</v>
      </c>
      <c r="L13" s="9">
        <v>0</v>
      </c>
      <c r="M13" s="9">
        <v>0</v>
      </c>
      <c r="N13" s="8"/>
      <c r="P13" s="12"/>
      <c r="Q13" s="10">
        <v>0</v>
      </c>
      <c r="R13" s="12"/>
    </row>
    <row r="14" spans="1:19" ht="14.45" x14ac:dyDescent="0.3">
      <c r="A14" s="8" t="s">
        <v>31</v>
      </c>
      <c r="B14" s="16" t="s">
        <v>64</v>
      </c>
      <c r="C14" s="9">
        <v>0</v>
      </c>
      <c r="D14" s="9">
        <v>0</v>
      </c>
      <c r="E14" s="9">
        <v>0</v>
      </c>
      <c r="F14" s="9">
        <v>0</v>
      </c>
      <c r="G14" s="9">
        <v>0</v>
      </c>
      <c r="H14" s="9">
        <v>0</v>
      </c>
      <c r="I14" s="9">
        <v>0</v>
      </c>
      <c r="J14" s="9">
        <v>0</v>
      </c>
      <c r="K14" s="9">
        <v>0</v>
      </c>
      <c r="L14" s="9">
        <v>0</v>
      </c>
      <c r="M14" s="9">
        <v>0</v>
      </c>
      <c r="N14" s="8"/>
      <c r="P14" s="12"/>
      <c r="Q14" s="10">
        <v>0</v>
      </c>
      <c r="R14" s="12"/>
    </row>
    <row r="15" spans="1:19" ht="14.45" x14ac:dyDescent="0.3">
      <c r="A15" s="8" t="s">
        <v>32</v>
      </c>
      <c r="B15" s="16" t="s">
        <v>64</v>
      </c>
      <c r="C15" s="9">
        <v>-40</v>
      </c>
      <c r="D15" s="9">
        <v>0</v>
      </c>
      <c r="E15" s="9">
        <v>0</v>
      </c>
      <c r="F15" s="9">
        <v>0</v>
      </c>
      <c r="G15" s="9">
        <v>0</v>
      </c>
      <c r="H15" s="9">
        <v>0</v>
      </c>
      <c r="I15" s="9">
        <v>0</v>
      </c>
      <c r="J15" s="9">
        <v>0</v>
      </c>
      <c r="K15" s="9">
        <v>0</v>
      </c>
      <c r="L15" s="9">
        <v>0</v>
      </c>
      <c r="M15" s="9">
        <v>0</v>
      </c>
      <c r="N15" s="8"/>
      <c r="P15" s="12"/>
      <c r="Q15" s="10">
        <v>0</v>
      </c>
      <c r="R15" s="12"/>
    </row>
    <row r="16" spans="1:19" ht="14.45" x14ac:dyDescent="0.3">
      <c r="A16" s="8" t="s">
        <v>1</v>
      </c>
      <c r="B16" s="16" t="s">
        <v>62</v>
      </c>
      <c r="C16" s="9">
        <v>0</v>
      </c>
      <c r="D16" s="9">
        <v>0</v>
      </c>
      <c r="E16" s="9">
        <v>0</v>
      </c>
      <c r="F16" s="9">
        <v>0</v>
      </c>
      <c r="G16" s="9">
        <v>0</v>
      </c>
      <c r="H16" s="9">
        <v>0</v>
      </c>
      <c r="I16" s="9">
        <v>0</v>
      </c>
      <c r="J16" s="9">
        <v>0</v>
      </c>
      <c r="K16" s="9">
        <v>0</v>
      </c>
      <c r="L16" s="9">
        <v>0</v>
      </c>
      <c r="M16" s="9">
        <v>0</v>
      </c>
      <c r="N16" s="8"/>
      <c r="P16" s="12"/>
      <c r="Q16" s="10">
        <v>0</v>
      </c>
      <c r="R16" s="12"/>
    </row>
    <row r="17" spans="1:18" ht="14.45" x14ac:dyDescent="0.3">
      <c r="A17" s="8" t="s">
        <v>2</v>
      </c>
      <c r="B17" s="16" t="s">
        <v>62</v>
      </c>
      <c r="C17" s="9">
        <v>0</v>
      </c>
      <c r="D17" s="9">
        <v>0</v>
      </c>
      <c r="E17" s="9">
        <v>0</v>
      </c>
      <c r="F17" s="9">
        <v>0</v>
      </c>
      <c r="G17" s="9">
        <v>0</v>
      </c>
      <c r="H17" s="9">
        <v>0</v>
      </c>
      <c r="I17" s="9">
        <v>0</v>
      </c>
      <c r="J17" s="9">
        <v>0</v>
      </c>
      <c r="K17" s="9">
        <v>0</v>
      </c>
      <c r="L17" s="9">
        <v>0</v>
      </c>
      <c r="M17" s="9">
        <v>0</v>
      </c>
      <c r="N17" s="8"/>
      <c r="P17" s="12"/>
      <c r="Q17" s="10">
        <v>0</v>
      </c>
      <c r="R17" s="12"/>
    </row>
    <row r="18" spans="1:18" ht="14.45" x14ac:dyDescent="0.3">
      <c r="A18" s="8"/>
      <c r="B18" s="16"/>
      <c r="C18" s="8"/>
      <c r="D18" s="8"/>
      <c r="E18" s="8"/>
      <c r="F18" s="8"/>
      <c r="G18" s="8"/>
      <c r="H18" s="8"/>
      <c r="I18" s="8"/>
      <c r="J18" s="8"/>
      <c r="K18" s="8"/>
      <c r="L18" s="8"/>
      <c r="M18" s="8"/>
      <c r="N18" s="8"/>
      <c r="P18" s="12"/>
      <c r="Q18" s="12"/>
      <c r="R18" s="12"/>
    </row>
    <row r="19" spans="1:18" ht="14.45" x14ac:dyDescent="0.3">
      <c r="A19" s="8" t="s">
        <v>41</v>
      </c>
      <c r="B19" s="16" t="s">
        <v>64</v>
      </c>
      <c r="C19" s="8"/>
      <c r="D19" s="10">
        <f>IF(D5&lt;='samenvatting + basisgegevens'!$B$36,SUM($C13+$C14+$C16)/'samenvatting + basisgegevens'!$B$36,0)</f>
        <v>-10</v>
      </c>
      <c r="E19" s="10">
        <f>IF(E5&lt;='samenvatting + basisgegevens'!$B$36,SUM($C13+$C14+$C16)/'samenvatting + basisgegevens'!$B$36,0)</f>
        <v>-10</v>
      </c>
      <c r="F19" s="10">
        <f>IF(F5&lt;='samenvatting + basisgegevens'!$B$36,SUM($C13+$C14+$C16)/'samenvatting + basisgegevens'!$B$36,0)</f>
        <v>-10</v>
      </c>
      <c r="G19" s="10">
        <f>IF(G5&lt;='samenvatting + basisgegevens'!$B$36,SUM($C13+$C14+$C16)/'samenvatting + basisgegevens'!$B$36,0)</f>
        <v>-10</v>
      </c>
      <c r="H19" s="10">
        <f>IF(H5&lt;='samenvatting + basisgegevens'!$B$36,SUM($C13+$C14+$C16)/'samenvatting + basisgegevens'!$B$36,0)</f>
        <v>-10</v>
      </c>
      <c r="I19" s="10">
        <f>IF(D5&lt;='samenvatting + basisgegevens'!$B$36,SUM($H13+$H14+$H16)/'samenvatting + basisgegevens'!$B$36,0)</f>
        <v>-12</v>
      </c>
      <c r="J19" s="10">
        <f>IF(E5&lt;='samenvatting + basisgegevens'!$B$36,SUM($H13+$H14+$H16)/'samenvatting + basisgegevens'!$B$36,0)</f>
        <v>-12</v>
      </c>
      <c r="K19" s="10">
        <f>IF(F5&lt;='samenvatting + basisgegevens'!$B$36,SUM($H13+$H14+$H16)/'samenvatting + basisgegevens'!$B$36,0)</f>
        <v>-12</v>
      </c>
      <c r="L19" s="10">
        <f>IF(G5&lt;='samenvatting + basisgegevens'!$B$36,SUM($H13+$H14+$H16)/'samenvatting + basisgegevens'!$B$36,0)</f>
        <v>-12</v>
      </c>
      <c r="M19" s="10">
        <f>IF(H5&lt;='samenvatting + basisgegevens'!$B$36,SUM($H13+$H14+$H16)/'samenvatting + basisgegevens'!$B$36,0)</f>
        <v>-12</v>
      </c>
      <c r="N19" s="8"/>
      <c r="P19" s="12"/>
      <c r="Q19" s="10">
        <v>0</v>
      </c>
      <c r="R19" s="12"/>
    </row>
    <row r="20" spans="1:18" ht="14.45" x14ac:dyDescent="0.3">
      <c r="A20" s="8"/>
      <c r="B20" s="8"/>
      <c r="C20" s="8"/>
      <c r="D20" s="8"/>
      <c r="E20" s="8"/>
      <c r="F20" s="8"/>
      <c r="G20" s="8"/>
      <c r="H20" s="8"/>
      <c r="I20" s="8"/>
      <c r="J20" s="8"/>
      <c r="K20" s="8"/>
      <c r="L20" s="8"/>
      <c r="M20" s="8"/>
      <c r="N20" s="8"/>
      <c r="P20" s="12"/>
      <c r="Q20" s="12"/>
      <c r="R20" s="12"/>
    </row>
    <row r="21" spans="1:18" ht="14.45" x14ac:dyDescent="0.3">
      <c r="A21" s="4" t="s">
        <v>38</v>
      </c>
      <c r="B21" s="8"/>
      <c r="C21" s="8"/>
      <c r="D21" s="8"/>
      <c r="E21" s="8"/>
      <c r="F21" s="8"/>
      <c r="G21" s="8"/>
      <c r="H21" s="8"/>
      <c r="I21" s="8"/>
      <c r="J21" s="8"/>
      <c r="K21" s="8"/>
      <c r="L21" s="8"/>
      <c r="M21" s="8"/>
      <c r="N21" s="8"/>
      <c r="P21" s="12"/>
      <c r="Q21" s="12"/>
      <c r="R21" s="12"/>
    </row>
    <row r="22" spans="1:18" ht="14.45" x14ac:dyDescent="0.3">
      <c r="A22" s="8" t="s">
        <v>3</v>
      </c>
      <c r="B22" s="16" t="s">
        <v>63</v>
      </c>
      <c r="C22" s="9">
        <v>-10</v>
      </c>
      <c r="D22" s="9">
        <v>0</v>
      </c>
      <c r="E22" s="9">
        <v>0</v>
      </c>
      <c r="F22" s="9">
        <v>0</v>
      </c>
      <c r="G22" s="9">
        <v>0</v>
      </c>
      <c r="H22" s="9">
        <v>0</v>
      </c>
      <c r="I22" s="9">
        <v>0</v>
      </c>
      <c r="J22" s="9">
        <v>0</v>
      </c>
      <c r="K22" s="9">
        <v>0</v>
      </c>
      <c r="L22" s="9">
        <v>0</v>
      </c>
      <c r="M22" s="9">
        <v>10</v>
      </c>
      <c r="N22" s="8"/>
      <c r="P22" s="12"/>
      <c r="Q22" s="10">
        <v>0</v>
      </c>
      <c r="R22" s="12"/>
    </row>
    <row r="23" spans="1:18" ht="14.45" x14ac:dyDescent="0.3">
      <c r="A23" s="8" t="s">
        <v>34</v>
      </c>
      <c r="B23" s="16" t="s">
        <v>63</v>
      </c>
      <c r="C23" s="9">
        <v>0</v>
      </c>
      <c r="D23" s="9">
        <v>0</v>
      </c>
      <c r="E23" s="9">
        <v>0</v>
      </c>
      <c r="F23" s="9">
        <v>0</v>
      </c>
      <c r="G23" s="9">
        <v>0</v>
      </c>
      <c r="H23" s="9">
        <v>0</v>
      </c>
      <c r="I23" s="9">
        <v>0</v>
      </c>
      <c r="J23" s="9">
        <v>0</v>
      </c>
      <c r="K23" s="9">
        <v>0</v>
      </c>
      <c r="L23" s="9">
        <v>0</v>
      </c>
      <c r="M23" s="9">
        <v>0</v>
      </c>
      <c r="N23" s="8"/>
      <c r="P23" s="12"/>
      <c r="Q23" s="10">
        <v>0</v>
      </c>
      <c r="R23" s="12"/>
    </row>
    <row r="24" spans="1:18" ht="14.45" x14ac:dyDescent="0.3">
      <c r="A24" s="8" t="s">
        <v>33</v>
      </c>
      <c r="B24" s="16" t="s">
        <v>62</v>
      </c>
      <c r="C24" s="9">
        <v>0</v>
      </c>
      <c r="D24" s="9">
        <v>0</v>
      </c>
      <c r="E24" s="9">
        <v>0</v>
      </c>
      <c r="F24" s="9">
        <v>0</v>
      </c>
      <c r="G24" s="9">
        <v>0</v>
      </c>
      <c r="H24" s="9">
        <v>0</v>
      </c>
      <c r="I24" s="9">
        <v>0</v>
      </c>
      <c r="J24" s="9">
        <v>0</v>
      </c>
      <c r="K24" s="9">
        <v>0</v>
      </c>
      <c r="L24" s="9">
        <v>0</v>
      </c>
      <c r="M24" s="9">
        <v>100</v>
      </c>
      <c r="N24" s="8"/>
      <c r="P24" s="12"/>
      <c r="Q24" s="10">
        <v>0</v>
      </c>
      <c r="R24" s="12"/>
    </row>
    <row r="25" spans="1:18" ht="14.45" x14ac:dyDescent="0.3">
      <c r="A25" s="8"/>
      <c r="B25" s="8"/>
      <c r="C25" s="8"/>
      <c r="D25" s="8"/>
      <c r="E25" s="8"/>
      <c r="F25" s="8"/>
      <c r="G25" s="8"/>
      <c r="H25" s="8"/>
      <c r="I25" s="8"/>
      <c r="J25" s="8"/>
      <c r="K25" s="8"/>
      <c r="L25" s="8"/>
      <c r="M25" s="8"/>
      <c r="N25" s="8"/>
      <c r="P25" s="12"/>
      <c r="Q25" s="12"/>
      <c r="R25" s="12"/>
    </row>
    <row r="26" spans="1:18" ht="14.45" x14ac:dyDescent="0.3">
      <c r="A26" s="8" t="s">
        <v>42</v>
      </c>
      <c r="B26" s="8"/>
      <c r="C26" s="8"/>
      <c r="D26" s="8"/>
      <c r="E26" s="8"/>
      <c r="F26" s="8"/>
      <c r="G26" s="8"/>
      <c r="H26" s="8"/>
      <c r="I26" s="8"/>
      <c r="J26" s="8"/>
      <c r="K26" s="8"/>
      <c r="L26" s="8"/>
      <c r="M26" s="8"/>
      <c r="N26" s="8"/>
      <c r="P26" s="12"/>
      <c r="Q26" s="12"/>
      <c r="R26" s="12"/>
    </row>
  </sheetData>
  <pageMargins left="0.7" right="0.7" top="0.75" bottom="0.75" header="0.3" footer="0.3"/>
  <pageSetup paperSize="9" scale="85"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indowProtection="1" zoomScaleNormal="100" workbookViewId="0">
      <selection activeCell="G9" sqref="G9"/>
    </sheetView>
  </sheetViews>
  <sheetFormatPr defaultColWidth="8.85546875" defaultRowHeight="15" x14ac:dyDescent="0.25"/>
  <cols>
    <col min="1" max="1" width="42.42578125" style="9" customWidth="1"/>
    <col min="2" max="2" width="6.7109375" style="9" customWidth="1"/>
    <col min="3" max="16384" width="8.85546875" style="9"/>
  </cols>
  <sheetData>
    <row r="1" spans="1:14" s="2" customFormat="1" ht="30" customHeight="1" x14ac:dyDescent="0.3">
      <c r="A1" s="31" t="str">
        <f>'samenvatting + basisgegevens'!A1</f>
        <v>Voorbeeld Onderneming BV</v>
      </c>
      <c r="B1" s="31"/>
      <c r="C1" s="31" t="s">
        <v>59</v>
      </c>
      <c r="D1" s="31"/>
      <c r="E1" s="31"/>
      <c r="F1" s="31"/>
      <c r="G1" s="31"/>
      <c r="H1" s="31"/>
      <c r="I1" s="31"/>
      <c r="J1" s="31"/>
      <c r="K1" s="32"/>
      <c r="L1" s="31"/>
      <c r="M1" s="31"/>
      <c r="N1" s="31"/>
    </row>
    <row r="2" spans="1:14" s="13" customFormat="1" ht="18" customHeight="1" x14ac:dyDescent="0.3">
      <c r="A2" s="33" t="s">
        <v>58</v>
      </c>
      <c r="B2" s="33"/>
      <c r="C2" s="34" t="str">
        <f>'samenvatting + basisgegevens'!B4</f>
        <v>Nieuwe vestiging openen</v>
      </c>
      <c r="D2" s="34"/>
      <c r="E2" s="34"/>
      <c r="F2" s="34"/>
      <c r="G2" s="34"/>
      <c r="H2" s="33"/>
      <c r="I2" s="33"/>
      <c r="J2" s="33"/>
      <c r="K2" s="32"/>
      <c r="L2" s="33"/>
      <c r="M2" s="33"/>
      <c r="N2" s="33"/>
    </row>
    <row r="3" spans="1:14" ht="9.6" customHeight="1" x14ac:dyDescent="0.3">
      <c r="A3" s="35"/>
      <c r="B3" s="35"/>
      <c r="C3" s="35"/>
      <c r="D3" s="35"/>
      <c r="E3" s="35"/>
      <c r="F3" s="35"/>
      <c r="G3" s="35"/>
      <c r="H3" s="35"/>
      <c r="I3" s="35"/>
      <c r="J3" s="35"/>
      <c r="K3" s="35"/>
      <c r="L3" s="35"/>
      <c r="M3" s="35"/>
      <c r="N3" s="35"/>
    </row>
    <row r="4" spans="1:14" ht="14.45" x14ac:dyDescent="0.3">
      <c r="A4" s="14" t="s">
        <v>26</v>
      </c>
      <c r="B4" s="15"/>
      <c r="C4" s="33">
        <f>'samenvatting + basisgegevens'!B31</f>
        <v>2016</v>
      </c>
      <c r="D4" s="33">
        <f>C4+1</f>
        <v>2017</v>
      </c>
      <c r="E4" s="33">
        <f t="shared" ref="E4:M5" si="0">D4+1</f>
        <v>2018</v>
      </c>
      <c r="F4" s="33">
        <f t="shared" si="0"/>
        <v>2019</v>
      </c>
      <c r="G4" s="33">
        <f t="shared" si="0"/>
        <v>2020</v>
      </c>
      <c r="H4" s="33">
        <f t="shared" si="0"/>
        <v>2021</v>
      </c>
      <c r="I4" s="33">
        <f t="shared" si="0"/>
        <v>2022</v>
      </c>
      <c r="J4" s="33">
        <f t="shared" si="0"/>
        <v>2023</v>
      </c>
      <c r="K4" s="33">
        <f t="shared" si="0"/>
        <v>2024</v>
      </c>
      <c r="L4" s="33">
        <f t="shared" si="0"/>
        <v>2025</v>
      </c>
      <c r="M4" s="33">
        <f t="shared" si="0"/>
        <v>2026</v>
      </c>
      <c r="N4" s="35"/>
    </row>
    <row r="5" spans="1:14" s="21" customFormat="1" ht="12" hidden="1" x14ac:dyDescent="0.3">
      <c r="A5" s="19" t="s">
        <v>27</v>
      </c>
      <c r="B5" s="19"/>
      <c r="C5" s="36">
        <v>0</v>
      </c>
      <c r="D5" s="36">
        <f>C5+1</f>
        <v>1</v>
      </c>
      <c r="E5" s="36">
        <f t="shared" si="0"/>
        <v>2</v>
      </c>
      <c r="F5" s="36">
        <f t="shared" si="0"/>
        <v>3</v>
      </c>
      <c r="G5" s="36">
        <f t="shared" si="0"/>
        <v>4</v>
      </c>
      <c r="H5" s="36">
        <f t="shared" si="0"/>
        <v>5</v>
      </c>
      <c r="I5" s="36">
        <f t="shared" si="0"/>
        <v>6</v>
      </c>
      <c r="J5" s="36">
        <f t="shared" si="0"/>
        <v>7</v>
      </c>
      <c r="K5" s="36">
        <f t="shared" si="0"/>
        <v>8</v>
      </c>
      <c r="L5" s="36">
        <f t="shared" si="0"/>
        <v>9</v>
      </c>
      <c r="M5" s="36">
        <f t="shared" si="0"/>
        <v>10</v>
      </c>
      <c r="N5" s="36"/>
    </row>
    <row r="6" spans="1:14" s="21" customFormat="1" ht="12" x14ac:dyDescent="0.3">
      <c r="A6" s="19" t="s">
        <v>43</v>
      </c>
      <c r="B6" s="19"/>
      <c r="C6" s="37">
        <v>1</v>
      </c>
      <c r="D6" s="37">
        <f>C6*(1+'samenvatting + basisgegevens'!$B$33/100)</f>
        <v>1.02</v>
      </c>
      <c r="E6" s="37">
        <f>D6*(1+'samenvatting + basisgegevens'!$B$33/100)</f>
        <v>1.0404</v>
      </c>
      <c r="F6" s="37">
        <f>E6*(1+'samenvatting + basisgegevens'!$B$33/100)</f>
        <v>1.0612079999999999</v>
      </c>
      <c r="G6" s="37">
        <f>F6*(1+'samenvatting + basisgegevens'!$B$33/100)</f>
        <v>1.08243216</v>
      </c>
      <c r="H6" s="37">
        <f>G6*(1+'samenvatting + basisgegevens'!$B$33/100)</f>
        <v>1.1040808032</v>
      </c>
      <c r="I6" s="37">
        <f>H6*(1+'samenvatting + basisgegevens'!$B$33/100)</f>
        <v>1.1261624192640001</v>
      </c>
      <c r="J6" s="37">
        <f>I6*(1+'samenvatting + basisgegevens'!$B$33/100)</f>
        <v>1.14868566764928</v>
      </c>
      <c r="K6" s="37">
        <f>J6*(1+'samenvatting + basisgegevens'!$B$33/100)</f>
        <v>1.1716593810022657</v>
      </c>
      <c r="L6" s="37">
        <f>K6*(1+'samenvatting + basisgegevens'!$B$33/100)</f>
        <v>1.1950925686223111</v>
      </c>
      <c r="M6" s="37">
        <f>L6*(1+'samenvatting + basisgegevens'!$B$33/100)</f>
        <v>1.2189944199947573</v>
      </c>
      <c r="N6" s="36"/>
    </row>
    <row r="7" spans="1:14" ht="14.45" x14ac:dyDescent="0.3">
      <c r="A7" s="35"/>
      <c r="B7" s="35"/>
      <c r="C7" s="35"/>
      <c r="D7" s="35"/>
      <c r="E7" s="35"/>
      <c r="F7" s="35"/>
      <c r="G7" s="35"/>
      <c r="H7" s="35"/>
      <c r="I7" s="35"/>
      <c r="J7" s="35"/>
      <c r="K7" s="35"/>
      <c r="L7" s="35"/>
      <c r="M7" s="35"/>
      <c r="N7" s="35"/>
    </row>
    <row r="8" spans="1:14" ht="14.45" x14ac:dyDescent="0.3">
      <c r="A8" s="33" t="s">
        <v>49</v>
      </c>
      <c r="B8" s="35"/>
      <c r="C8" s="33" t="s">
        <v>44</v>
      </c>
      <c r="D8" s="35"/>
      <c r="E8" s="35"/>
      <c r="F8" s="35"/>
      <c r="G8" s="35"/>
      <c r="H8" s="33"/>
      <c r="I8" s="35"/>
      <c r="J8" s="35"/>
      <c r="K8" s="35"/>
      <c r="L8" s="35"/>
      <c r="M8" s="35"/>
      <c r="N8" s="35"/>
    </row>
    <row r="9" spans="1:14" ht="14.45" x14ac:dyDescent="0.3">
      <c r="A9" s="35" t="s">
        <v>35</v>
      </c>
      <c r="B9" s="38"/>
      <c r="C9" s="39">
        <f>'input exploitatie + investering'!C8*'output investeringsanalyse'!C$6</f>
        <v>0</v>
      </c>
      <c r="D9" s="39">
        <f>'input exploitatie + investering'!D8*'output investeringsanalyse'!D$6</f>
        <v>51</v>
      </c>
      <c r="E9" s="39">
        <f>'input exploitatie + investering'!E8*'output investeringsanalyse'!E$6</f>
        <v>83.231999999999999</v>
      </c>
      <c r="F9" s="39">
        <f>'input exploitatie + investering'!F8*'output investeringsanalyse'!F$6</f>
        <v>127.34495999999999</v>
      </c>
      <c r="G9" s="39">
        <f>'input exploitatie + investering'!G8*'output investeringsanalyse'!G$6</f>
        <v>133.78861497600002</v>
      </c>
      <c r="H9" s="39">
        <f>'input exploitatie + investering'!H8*'output investeringsanalyse'!H$6</f>
        <v>140.55831889378561</v>
      </c>
      <c r="I9" s="39">
        <f>'input exploitatie + investering'!I8*'output investeringsanalyse'!I$6</f>
        <v>147.67056982981117</v>
      </c>
      <c r="J9" s="39">
        <f>'input exploitatie + investering'!J8*'output investeringsanalyse'!J$6</f>
        <v>155.14270066319961</v>
      </c>
      <c r="K9" s="39">
        <f>'input exploitatie + investering'!K8*'output investeringsanalyse'!K$6</f>
        <v>162.99292131675753</v>
      </c>
      <c r="L9" s="39">
        <f>'input exploitatie + investering'!L8*'output investeringsanalyse'!L$6</f>
        <v>171.24036313538545</v>
      </c>
      <c r="M9" s="39">
        <f>'input exploitatie + investering'!M8*'output investeringsanalyse'!M$6</f>
        <v>179.90512551003599</v>
      </c>
      <c r="N9" s="35"/>
    </row>
    <row r="10" spans="1:14" ht="14.45" x14ac:dyDescent="0.3">
      <c r="A10" s="35" t="s">
        <v>39</v>
      </c>
      <c r="B10" s="38"/>
      <c r="C10" s="39">
        <f>'input exploitatie + investering'!C9*'output investeringsanalyse'!C$6</f>
        <v>0</v>
      </c>
      <c r="D10" s="39">
        <f>'input exploitatie + investering'!D9*'output investeringsanalyse'!D$6</f>
        <v>0</v>
      </c>
      <c r="E10" s="39">
        <f>'input exploitatie + investering'!E9*'output investeringsanalyse'!E$6</f>
        <v>0</v>
      </c>
      <c r="F10" s="39">
        <f>'input exploitatie + investering'!F9*'output investeringsanalyse'!F$6</f>
        <v>0</v>
      </c>
      <c r="G10" s="39">
        <f>'input exploitatie + investering'!G9*'output investeringsanalyse'!G$6</f>
        <v>0</v>
      </c>
      <c r="H10" s="39">
        <f>'input exploitatie + investering'!H9*'output investeringsanalyse'!H$6</f>
        <v>0</v>
      </c>
      <c r="I10" s="39">
        <f>'input exploitatie + investering'!I9*'output investeringsanalyse'!I$6</f>
        <v>0</v>
      </c>
      <c r="J10" s="39">
        <f>'input exploitatie + investering'!J9*'output investeringsanalyse'!J$6</f>
        <v>0</v>
      </c>
      <c r="K10" s="39">
        <f>'input exploitatie + investering'!K9*'output investeringsanalyse'!K$6</f>
        <v>0</v>
      </c>
      <c r="L10" s="39">
        <f>'input exploitatie + investering'!L9*'output investeringsanalyse'!L$6</f>
        <v>0</v>
      </c>
      <c r="M10" s="39">
        <f>'input exploitatie + investering'!M9*'output investeringsanalyse'!M$6</f>
        <v>0</v>
      </c>
      <c r="N10" s="35"/>
    </row>
    <row r="11" spans="1:14" ht="14.45" x14ac:dyDescent="0.3">
      <c r="A11" s="35" t="s">
        <v>36</v>
      </c>
      <c r="B11" s="38"/>
      <c r="C11" s="39">
        <f>'input exploitatie + investering'!C10*'output investeringsanalyse'!C$6</f>
        <v>0</v>
      </c>
      <c r="D11" s="39">
        <f>'input exploitatie + investering'!D10*'output investeringsanalyse'!D$6</f>
        <v>-76.5</v>
      </c>
      <c r="E11" s="39">
        <f>'input exploitatie + investering'!E10*'output investeringsanalyse'!E$6</f>
        <v>-88.433999999999997</v>
      </c>
      <c r="F11" s="39">
        <f>'input exploitatie + investering'!F10*'output investeringsanalyse'!F$6</f>
        <v>-91.104706799999988</v>
      </c>
      <c r="G11" s="39">
        <f>'input exploitatie + investering'!G10*'output investeringsanalyse'!G$6</f>
        <v>-93.856068945359993</v>
      </c>
      <c r="H11" s="39">
        <f>'input exploitatie + investering'!H10*'output investeringsanalyse'!H$6</f>
        <v>-96.690522227509874</v>
      </c>
      <c r="I11" s="39">
        <f>'input exploitatie + investering'!I10*'output investeringsanalyse'!I$6</f>
        <v>-99.610575998780689</v>
      </c>
      <c r="J11" s="39">
        <f>'input exploitatie + investering'!J10*'output investeringsanalyse'!J$6</f>
        <v>-102.61881539394386</v>
      </c>
      <c r="K11" s="39">
        <f>'input exploitatie + investering'!K10*'output investeringsanalyse'!K$6</f>
        <v>-105.71790361884098</v>
      </c>
      <c r="L11" s="39">
        <f>'input exploitatie + investering'!L10*'output investeringsanalyse'!L$6</f>
        <v>-108.91058430812998</v>
      </c>
      <c r="M11" s="39">
        <f>'input exploitatie + investering'!M10*'output investeringsanalyse'!M$6</f>
        <v>-112.19968395423551</v>
      </c>
      <c r="N11" s="35"/>
    </row>
    <row r="12" spans="1:14" ht="14.45" x14ac:dyDescent="0.3">
      <c r="A12" s="35" t="s">
        <v>45</v>
      </c>
      <c r="B12" s="38"/>
      <c r="C12" s="40">
        <f>'input exploitatie + investering'!C15*'output investeringsanalyse'!C$6</f>
        <v>-40</v>
      </c>
      <c r="D12" s="40">
        <f>'input exploitatie + investering'!D15*'output investeringsanalyse'!D$6</f>
        <v>0</v>
      </c>
      <c r="E12" s="40">
        <f>'input exploitatie + investering'!E15*'output investeringsanalyse'!E$6</f>
        <v>0</v>
      </c>
      <c r="F12" s="40">
        <f>'input exploitatie + investering'!F15*'output investeringsanalyse'!F$6</f>
        <v>0</v>
      </c>
      <c r="G12" s="40">
        <f>'input exploitatie + investering'!G15*'output investeringsanalyse'!G$6</f>
        <v>0</v>
      </c>
      <c r="H12" s="40">
        <f>'input exploitatie + investering'!H15*'output investeringsanalyse'!H$6</f>
        <v>0</v>
      </c>
      <c r="I12" s="40">
        <f>'input exploitatie + investering'!I15*'output investeringsanalyse'!I$6</f>
        <v>0</v>
      </c>
      <c r="J12" s="40">
        <f>'input exploitatie + investering'!J15*'output investeringsanalyse'!J$6</f>
        <v>0</v>
      </c>
      <c r="K12" s="40">
        <f>'input exploitatie + investering'!K15*'output investeringsanalyse'!K$6</f>
        <v>0</v>
      </c>
      <c r="L12" s="40">
        <f>'input exploitatie + investering'!L15*'output investeringsanalyse'!L$6</f>
        <v>0</v>
      </c>
      <c r="M12" s="40">
        <f>'input exploitatie + investering'!M15*'output investeringsanalyse'!M$6</f>
        <v>0</v>
      </c>
      <c r="N12" s="35"/>
    </row>
    <row r="13" spans="1:14" ht="14.45" x14ac:dyDescent="0.3">
      <c r="A13" s="33" t="s">
        <v>46</v>
      </c>
      <c r="B13" s="38"/>
      <c r="C13" s="39">
        <f>SUM(C9:C12)</f>
        <v>-40</v>
      </c>
      <c r="D13" s="39">
        <f t="shared" ref="D13:M13" si="1">SUM(D9:D12)</f>
        <v>-25.5</v>
      </c>
      <c r="E13" s="39">
        <f t="shared" si="1"/>
        <v>-5.2019999999999982</v>
      </c>
      <c r="F13" s="39">
        <f t="shared" si="1"/>
        <v>36.240253199999998</v>
      </c>
      <c r="G13" s="39">
        <f t="shared" si="1"/>
        <v>39.932546030640026</v>
      </c>
      <c r="H13" s="39">
        <f t="shared" si="1"/>
        <v>43.867796666275737</v>
      </c>
      <c r="I13" s="39">
        <f t="shared" si="1"/>
        <v>48.059993831030482</v>
      </c>
      <c r="J13" s="39">
        <f t="shared" si="1"/>
        <v>52.523885269255743</v>
      </c>
      <c r="K13" s="39">
        <f t="shared" si="1"/>
        <v>57.275017697916553</v>
      </c>
      <c r="L13" s="39">
        <f t="shared" si="1"/>
        <v>62.329778827255467</v>
      </c>
      <c r="M13" s="39">
        <f t="shared" si="1"/>
        <v>67.705441555800476</v>
      </c>
      <c r="N13" s="35"/>
    </row>
    <row r="14" spans="1:14" ht="14.45" x14ac:dyDescent="0.3">
      <c r="A14" s="35" t="s">
        <v>47</v>
      </c>
      <c r="B14" s="38"/>
      <c r="C14" s="40">
        <f>'input exploitatie + investering'!C19*'output investeringsanalyse'!C$6</f>
        <v>0</v>
      </c>
      <c r="D14" s="40">
        <f>'input exploitatie + investering'!D19</f>
        <v>-10</v>
      </c>
      <c r="E14" s="40">
        <f>'input exploitatie + investering'!E19</f>
        <v>-10</v>
      </c>
      <c r="F14" s="40">
        <f>'input exploitatie + investering'!F19</f>
        <v>-10</v>
      </c>
      <c r="G14" s="40">
        <f>'input exploitatie + investering'!G19</f>
        <v>-10</v>
      </c>
      <c r="H14" s="40">
        <f>'input exploitatie + investering'!H19</f>
        <v>-10</v>
      </c>
      <c r="I14" s="40">
        <f>'input exploitatie + investering'!I19</f>
        <v>-12</v>
      </c>
      <c r="J14" s="40">
        <f>'input exploitatie + investering'!J19</f>
        <v>-12</v>
      </c>
      <c r="K14" s="40">
        <f>'input exploitatie + investering'!K19</f>
        <v>-12</v>
      </c>
      <c r="L14" s="40">
        <f>'input exploitatie + investering'!L19</f>
        <v>-12</v>
      </c>
      <c r="M14" s="40">
        <f>'input exploitatie + investering'!M19</f>
        <v>-12</v>
      </c>
      <c r="N14" s="35"/>
    </row>
    <row r="15" spans="1:14" ht="14.45" x14ac:dyDescent="0.3">
      <c r="A15" s="33" t="s">
        <v>48</v>
      </c>
      <c r="B15" s="38"/>
      <c r="C15" s="39">
        <f>SUM(C13:C14)</f>
        <v>-40</v>
      </c>
      <c r="D15" s="39">
        <f t="shared" ref="D15:M15" si="2">SUM(D13:D14)</f>
        <v>-35.5</v>
      </c>
      <c r="E15" s="39">
        <f t="shared" si="2"/>
        <v>-15.201999999999998</v>
      </c>
      <c r="F15" s="39">
        <f t="shared" si="2"/>
        <v>26.240253199999998</v>
      </c>
      <c r="G15" s="39">
        <f t="shared" si="2"/>
        <v>29.932546030640026</v>
      </c>
      <c r="H15" s="39">
        <f t="shared" si="2"/>
        <v>33.867796666275737</v>
      </c>
      <c r="I15" s="39">
        <f t="shared" si="2"/>
        <v>36.059993831030482</v>
      </c>
      <c r="J15" s="39">
        <f t="shared" si="2"/>
        <v>40.523885269255743</v>
      </c>
      <c r="K15" s="39">
        <f t="shared" si="2"/>
        <v>45.275017697916553</v>
      </c>
      <c r="L15" s="39">
        <f t="shared" si="2"/>
        <v>50.329778827255467</v>
      </c>
      <c r="M15" s="39">
        <f t="shared" si="2"/>
        <v>55.705441555800476</v>
      </c>
      <c r="N15" s="35"/>
    </row>
    <row r="16" spans="1:14" ht="14.45" hidden="1" x14ac:dyDescent="0.3">
      <c r="A16" s="33" t="s">
        <v>103</v>
      </c>
      <c r="B16" s="38"/>
      <c r="C16" s="39">
        <f>C9-C15</f>
        <v>40</v>
      </c>
      <c r="D16" s="39">
        <f>D9-D15</f>
        <v>86.5</v>
      </c>
      <c r="E16" s="39">
        <f t="shared" ref="E16:M16" si="3">E9-E15</f>
        <v>98.433999999999997</v>
      </c>
      <c r="F16" s="39">
        <f t="shared" si="3"/>
        <v>101.10470679999999</v>
      </c>
      <c r="G16" s="39">
        <f t="shared" si="3"/>
        <v>103.85606894535999</v>
      </c>
      <c r="H16" s="39">
        <f t="shared" si="3"/>
        <v>106.69052222750987</v>
      </c>
      <c r="I16" s="39">
        <f t="shared" si="3"/>
        <v>111.61057599878069</v>
      </c>
      <c r="J16" s="39">
        <f t="shared" si="3"/>
        <v>114.61881539394386</v>
      </c>
      <c r="K16" s="39">
        <f t="shared" si="3"/>
        <v>117.71790361884098</v>
      </c>
      <c r="L16" s="39">
        <f t="shared" si="3"/>
        <v>120.91058430812998</v>
      </c>
      <c r="M16" s="39">
        <f t="shared" si="3"/>
        <v>124.19968395423551</v>
      </c>
      <c r="N16" s="35"/>
    </row>
    <row r="17" spans="1:14" ht="14.45" x14ac:dyDescent="0.3">
      <c r="A17" s="35"/>
      <c r="B17" s="35"/>
      <c r="C17" s="35"/>
      <c r="D17" s="35"/>
      <c r="E17" s="35"/>
      <c r="F17" s="35"/>
      <c r="G17" s="35"/>
      <c r="H17" s="35"/>
      <c r="I17" s="35"/>
      <c r="J17" s="35"/>
      <c r="K17" s="35"/>
      <c r="L17" s="35"/>
      <c r="M17" s="35"/>
      <c r="N17" s="35"/>
    </row>
    <row r="18" spans="1:14" ht="14.45" x14ac:dyDescent="0.3">
      <c r="A18" s="33" t="s">
        <v>50</v>
      </c>
      <c r="B18" s="35"/>
      <c r="C18" s="35"/>
      <c r="D18" s="35"/>
      <c r="E18" s="35"/>
      <c r="F18" s="35"/>
      <c r="G18" s="35"/>
      <c r="H18" s="35"/>
      <c r="I18" s="35"/>
      <c r="J18" s="35"/>
      <c r="K18" s="35"/>
      <c r="L18" s="35"/>
      <c r="M18" s="35"/>
      <c r="N18" s="35"/>
    </row>
    <row r="19" spans="1:14" ht="14.45" x14ac:dyDescent="0.3">
      <c r="A19" s="35" t="s">
        <v>54</v>
      </c>
      <c r="B19" s="35"/>
      <c r="C19" s="39">
        <f>C13</f>
        <v>-40</v>
      </c>
      <c r="D19" s="39">
        <f t="shared" ref="D19:M19" si="4">D13</f>
        <v>-25.5</v>
      </c>
      <c r="E19" s="39">
        <f t="shared" si="4"/>
        <v>-5.2019999999999982</v>
      </c>
      <c r="F19" s="39">
        <f t="shared" si="4"/>
        <v>36.240253199999998</v>
      </c>
      <c r="G19" s="39">
        <f t="shared" si="4"/>
        <v>39.932546030640026</v>
      </c>
      <c r="H19" s="39">
        <f t="shared" si="4"/>
        <v>43.867796666275737</v>
      </c>
      <c r="I19" s="39">
        <f t="shared" si="4"/>
        <v>48.059993831030482</v>
      </c>
      <c r="J19" s="39">
        <f t="shared" si="4"/>
        <v>52.523885269255743</v>
      </c>
      <c r="K19" s="39">
        <f t="shared" si="4"/>
        <v>57.275017697916553</v>
      </c>
      <c r="L19" s="39">
        <f t="shared" si="4"/>
        <v>62.329778827255467</v>
      </c>
      <c r="M19" s="39">
        <f t="shared" si="4"/>
        <v>67.705441555800476</v>
      </c>
      <c r="N19" s="35"/>
    </row>
    <row r="20" spans="1:14" ht="14.45" x14ac:dyDescent="0.3">
      <c r="A20" s="35" t="s">
        <v>51</v>
      </c>
      <c r="B20" s="35"/>
      <c r="C20" s="41">
        <f>-'samenvatting + basisgegevens'!$B$35*'output investeringsanalyse'!C15/100</f>
        <v>10</v>
      </c>
      <c r="D20" s="39">
        <f>-'samenvatting + basisgegevens'!$B$35*'output investeringsanalyse'!D15/100</f>
        <v>8.875</v>
      </c>
      <c r="E20" s="39">
        <f>-'samenvatting + basisgegevens'!$B$35*'output investeringsanalyse'!E15/100</f>
        <v>3.8004999999999995</v>
      </c>
      <c r="F20" s="39">
        <f>-'samenvatting + basisgegevens'!$B$35*'output investeringsanalyse'!F15/100</f>
        <v>-6.5600632999999995</v>
      </c>
      <c r="G20" s="39">
        <f>-'samenvatting + basisgegevens'!$B$35*'output investeringsanalyse'!G15/100</f>
        <v>-7.4831365076600056</v>
      </c>
      <c r="H20" s="39">
        <f>-'samenvatting + basisgegevens'!$B$35*'output investeringsanalyse'!H15/100</f>
        <v>-8.4669491665689343</v>
      </c>
      <c r="I20" s="39">
        <f>-'samenvatting + basisgegevens'!$B$35*'output investeringsanalyse'!I15/100</f>
        <v>-9.0149984577576205</v>
      </c>
      <c r="J20" s="39">
        <f>-'samenvatting + basisgegevens'!$B$35*'output investeringsanalyse'!J15/100</f>
        <v>-10.130971317313936</v>
      </c>
      <c r="K20" s="39">
        <f>-'samenvatting + basisgegevens'!$B$35*'output investeringsanalyse'!K15/100</f>
        <v>-11.318754424479138</v>
      </c>
      <c r="L20" s="39">
        <f>-'samenvatting + basisgegevens'!$B$35*'output investeringsanalyse'!L15/100</f>
        <v>-12.582444706813867</v>
      </c>
      <c r="M20" s="39">
        <f>-'samenvatting + basisgegevens'!$B$35*'output investeringsanalyse'!M15/100</f>
        <v>-13.926360388950121</v>
      </c>
      <c r="N20" s="35"/>
    </row>
    <row r="21" spans="1:14" ht="14.45" x14ac:dyDescent="0.3">
      <c r="A21" s="35" t="s">
        <v>30</v>
      </c>
      <c r="B21" s="35"/>
      <c r="C21" s="41">
        <f>'input exploitatie + investering'!C13</f>
        <v>-50</v>
      </c>
      <c r="D21" s="41">
        <f>'input exploitatie + investering'!D13</f>
        <v>0</v>
      </c>
      <c r="E21" s="41">
        <f>'input exploitatie + investering'!E13</f>
        <v>0</v>
      </c>
      <c r="F21" s="41">
        <f>'input exploitatie + investering'!F13</f>
        <v>0</v>
      </c>
      <c r="G21" s="41">
        <f>'input exploitatie + investering'!G13</f>
        <v>0</v>
      </c>
      <c r="H21" s="41">
        <f>'input exploitatie + investering'!H13</f>
        <v>-60</v>
      </c>
      <c r="I21" s="41">
        <f>'input exploitatie + investering'!I13</f>
        <v>0</v>
      </c>
      <c r="J21" s="41">
        <f>'input exploitatie + investering'!J13</f>
        <v>0</v>
      </c>
      <c r="K21" s="41">
        <f>'input exploitatie + investering'!K13</f>
        <v>0</v>
      </c>
      <c r="L21" s="41">
        <f>'input exploitatie + investering'!L13</f>
        <v>0</v>
      </c>
      <c r="M21" s="41">
        <f>'input exploitatie + investering'!M13</f>
        <v>0</v>
      </c>
      <c r="N21" s="35"/>
    </row>
    <row r="22" spans="1:14" ht="14.45" x14ac:dyDescent="0.3">
      <c r="A22" s="35" t="s">
        <v>31</v>
      </c>
      <c r="B22" s="35"/>
      <c r="C22" s="41">
        <f>'input exploitatie + investering'!C14</f>
        <v>0</v>
      </c>
      <c r="D22" s="41">
        <f>'input exploitatie + investering'!D14</f>
        <v>0</v>
      </c>
      <c r="E22" s="41">
        <f>'input exploitatie + investering'!E14</f>
        <v>0</v>
      </c>
      <c r="F22" s="41">
        <f>'input exploitatie + investering'!F14</f>
        <v>0</v>
      </c>
      <c r="G22" s="41">
        <f>'input exploitatie + investering'!G14</f>
        <v>0</v>
      </c>
      <c r="H22" s="41">
        <f>'input exploitatie + investering'!H14</f>
        <v>0</v>
      </c>
      <c r="I22" s="41">
        <f>'input exploitatie + investering'!I14</f>
        <v>0</v>
      </c>
      <c r="J22" s="41">
        <f>'input exploitatie + investering'!J14</f>
        <v>0</v>
      </c>
      <c r="K22" s="41">
        <f>'input exploitatie + investering'!K14</f>
        <v>0</v>
      </c>
      <c r="L22" s="41">
        <f>'input exploitatie + investering'!L14</f>
        <v>0</v>
      </c>
      <c r="M22" s="41">
        <f>'input exploitatie + investering'!M14</f>
        <v>0</v>
      </c>
      <c r="N22" s="35"/>
    </row>
    <row r="23" spans="1:14" ht="14.45" x14ac:dyDescent="0.3">
      <c r="A23" s="35" t="s">
        <v>55</v>
      </c>
      <c r="B23" s="35"/>
      <c r="C23" s="41">
        <f>'input exploitatie + investering'!C16</f>
        <v>0</v>
      </c>
      <c r="D23" s="41">
        <f>'input exploitatie + investering'!D16</f>
        <v>0</v>
      </c>
      <c r="E23" s="41">
        <f>'input exploitatie + investering'!E16</f>
        <v>0</v>
      </c>
      <c r="F23" s="41">
        <f>'input exploitatie + investering'!F16</f>
        <v>0</v>
      </c>
      <c r="G23" s="41">
        <f>'input exploitatie + investering'!G16</f>
        <v>0</v>
      </c>
      <c r="H23" s="41">
        <f>'input exploitatie + investering'!H16</f>
        <v>0</v>
      </c>
      <c r="I23" s="41">
        <f>'input exploitatie + investering'!I16</f>
        <v>0</v>
      </c>
      <c r="J23" s="41">
        <f>'input exploitatie + investering'!J16</f>
        <v>0</v>
      </c>
      <c r="K23" s="41">
        <f>'input exploitatie + investering'!K16</f>
        <v>0</v>
      </c>
      <c r="L23" s="41">
        <f>'input exploitatie + investering'!L16</f>
        <v>0</v>
      </c>
      <c r="M23" s="41">
        <f>'input exploitatie + investering'!M16</f>
        <v>0</v>
      </c>
      <c r="N23" s="35"/>
    </row>
    <row r="24" spans="1:14" ht="14.45" x14ac:dyDescent="0.3">
      <c r="A24" s="35" t="s">
        <v>56</v>
      </c>
      <c r="B24" s="35"/>
      <c r="C24" s="41">
        <f>'input exploitatie + investering'!C17</f>
        <v>0</v>
      </c>
      <c r="D24" s="41">
        <f>'input exploitatie + investering'!D17</f>
        <v>0</v>
      </c>
      <c r="E24" s="41">
        <f>'input exploitatie + investering'!E17</f>
        <v>0</v>
      </c>
      <c r="F24" s="41">
        <f>'input exploitatie + investering'!F17</f>
        <v>0</v>
      </c>
      <c r="G24" s="41">
        <f>'input exploitatie + investering'!G17</f>
        <v>0</v>
      </c>
      <c r="H24" s="41">
        <f>'input exploitatie + investering'!H17</f>
        <v>0</v>
      </c>
      <c r="I24" s="41">
        <f>'input exploitatie + investering'!I17</f>
        <v>0</v>
      </c>
      <c r="J24" s="41">
        <f>'input exploitatie + investering'!J17</f>
        <v>0</v>
      </c>
      <c r="K24" s="41">
        <f>'input exploitatie + investering'!K17</f>
        <v>0</v>
      </c>
      <c r="L24" s="41">
        <f>'input exploitatie + investering'!L17</f>
        <v>0</v>
      </c>
      <c r="M24" s="41">
        <f>'input exploitatie + investering'!M17</f>
        <v>0</v>
      </c>
      <c r="N24" s="35"/>
    </row>
    <row r="25" spans="1:14" ht="14.45" x14ac:dyDescent="0.3">
      <c r="A25" s="35" t="s">
        <v>3</v>
      </c>
      <c r="B25" s="35"/>
      <c r="C25" s="41">
        <f>'input exploitatie + investering'!C22</f>
        <v>-10</v>
      </c>
      <c r="D25" s="41">
        <f>'input exploitatie + investering'!D22</f>
        <v>0</v>
      </c>
      <c r="E25" s="41">
        <f>'input exploitatie + investering'!E22</f>
        <v>0</v>
      </c>
      <c r="F25" s="41">
        <f>'input exploitatie + investering'!F22</f>
        <v>0</v>
      </c>
      <c r="G25" s="41">
        <f>'input exploitatie + investering'!G22</f>
        <v>0</v>
      </c>
      <c r="H25" s="41">
        <f>'input exploitatie + investering'!H22</f>
        <v>0</v>
      </c>
      <c r="I25" s="41">
        <f>'input exploitatie + investering'!I22</f>
        <v>0</v>
      </c>
      <c r="J25" s="41">
        <f>'input exploitatie + investering'!J22</f>
        <v>0</v>
      </c>
      <c r="K25" s="41">
        <f>'input exploitatie + investering'!K22</f>
        <v>0</v>
      </c>
      <c r="L25" s="41">
        <f>'input exploitatie + investering'!L22</f>
        <v>0</v>
      </c>
      <c r="M25" s="41">
        <f>'input exploitatie + investering'!M22</f>
        <v>10</v>
      </c>
      <c r="N25" s="35"/>
    </row>
    <row r="26" spans="1:14" ht="14.45" x14ac:dyDescent="0.3">
      <c r="A26" s="35" t="s">
        <v>52</v>
      </c>
      <c r="B26" s="38"/>
      <c r="C26" s="41">
        <f>'input exploitatie + investering'!C23</f>
        <v>0</v>
      </c>
      <c r="D26" s="41">
        <f>'input exploitatie + investering'!D23</f>
        <v>0</v>
      </c>
      <c r="E26" s="41">
        <f>'input exploitatie + investering'!E23</f>
        <v>0</v>
      </c>
      <c r="F26" s="41">
        <f>'input exploitatie + investering'!F23</f>
        <v>0</v>
      </c>
      <c r="G26" s="41">
        <f>'input exploitatie + investering'!G23</f>
        <v>0</v>
      </c>
      <c r="H26" s="41">
        <f>'input exploitatie + investering'!H23</f>
        <v>0</v>
      </c>
      <c r="I26" s="41">
        <f>'input exploitatie + investering'!I23</f>
        <v>0</v>
      </c>
      <c r="J26" s="41">
        <f>'input exploitatie + investering'!J23</f>
        <v>0</v>
      </c>
      <c r="K26" s="41">
        <f>'input exploitatie + investering'!K23</f>
        <v>0</v>
      </c>
      <c r="L26" s="41">
        <f>'input exploitatie + investering'!L23</f>
        <v>0</v>
      </c>
      <c r="M26" s="41">
        <f>'input exploitatie + investering'!M23</f>
        <v>0</v>
      </c>
      <c r="N26" s="35"/>
    </row>
    <row r="27" spans="1:14" ht="14.45" x14ac:dyDescent="0.3">
      <c r="A27" s="35" t="s">
        <v>57</v>
      </c>
      <c r="B27" s="38"/>
      <c r="C27" s="42">
        <f>'input exploitatie + investering'!C24</f>
        <v>0</v>
      </c>
      <c r="D27" s="42">
        <f>'input exploitatie + investering'!D24</f>
        <v>0</v>
      </c>
      <c r="E27" s="42">
        <f>'input exploitatie + investering'!E24</f>
        <v>0</v>
      </c>
      <c r="F27" s="42">
        <f>'input exploitatie + investering'!F24</f>
        <v>0</v>
      </c>
      <c r="G27" s="42">
        <f>'input exploitatie + investering'!G24</f>
        <v>0</v>
      </c>
      <c r="H27" s="42">
        <f>'input exploitatie + investering'!H24</f>
        <v>0</v>
      </c>
      <c r="I27" s="42">
        <f>'input exploitatie + investering'!I24</f>
        <v>0</v>
      </c>
      <c r="J27" s="42">
        <f>'input exploitatie + investering'!J24</f>
        <v>0</v>
      </c>
      <c r="K27" s="42">
        <f>'input exploitatie + investering'!K24</f>
        <v>0</v>
      </c>
      <c r="L27" s="42">
        <f>'input exploitatie + investering'!L24</f>
        <v>0</v>
      </c>
      <c r="M27" s="42">
        <v>0</v>
      </c>
      <c r="N27" s="35"/>
    </row>
    <row r="28" spans="1:14" ht="14.45" x14ac:dyDescent="0.3">
      <c r="A28" s="4" t="s">
        <v>53</v>
      </c>
      <c r="B28" s="8"/>
      <c r="C28" s="11">
        <f>SUM(C19:C27)</f>
        <v>-90</v>
      </c>
      <c r="D28" s="11">
        <f t="shared" ref="D28:M28" si="5">SUM(D19:D27)</f>
        <v>-16.625</v>
      </c>
      <c r="E28" s="11">
        <f t="shared" si="5"/>
        <v>-1.4014999999999986</v>
      </c>
      <c r="F28" s="11">
        <f t="shared" si="5"/>
        <v>29.680189899999998</v>
      </c>
      <c r="G28" s="11">
        <f t="shared" si="5"/>
        <v>32.449409522980019</v>
      </c>
      <c r="H28" s="11">
        <f t="shared" si="5"/>
        <v>-24.599152500293201</v>
      </c>
      <c r="I28" s="11">
        <f t="shared" si="5"/>
        <v>39.044995373272862</v>
      </c>
      <c r="J28" s="11">
        <f t="shared" si="5"/>
        <v>42.392913951941807</v>
      </c>
      <c r="K28" s="39">
        <f t="shared" si="5"/>
        <v>45.956263273437415</v>
      </c>
      <c r="L28" s="39">
        <f t="shared" si="5"/>
        <v>49.7473341204416</v>
      </c>
      <c r="M28" s="39">
        <f t="shared" si="5"/>
        <v>63.779081166850354</v>
      </c>
      <c r="N28" s="35"/>
    </row>
    <row r="29" spans="1:14" ht="14.45" x14ac:dyDescent="0.3">
      <c r="A29" s="4"/>
      <c r="B29" s="8"/>
      <c r="C29" s="18"/>
      <c r="D29" s="18"/>
      <c r="E29" s="18"/>
      <c r="F29" s="18"/>
      <c r="G29" s="18"/>
      <c r="H29" s="18"/>
      <c r="I29" s="18"/>
      <c r="J29" s="18"/>
      <c r="K29" s="43"/>
      <c r="L29" s="43"/>
      <c r="M29" s="43"/>
      <c r="N29" s="35"/>
    </row>
    <row r="30" spans="1:14" x14ac:dyDescent="0.25">
      <c r="A30" s="4" t="s">
        <v>60</v>
      </c>
      <c r="B30" s="8"/>
      <c r="C30" s="11">
        <f>C28</f>
        <v>-90</v>
      </c>
      <c r="D30" s="11">
        <f>C30+D28</f>
        <v>-106.625</v>
      </c>
      <c r="E30" s="11">
        <f t="shared" ref="E30:M30" si="6">D30+E28</f>
        <v>-108.0265</v>
      </c>
      <c r="F30" s="11">
        <f t="shared" si="6"/>
        <v>-78.346310099999997</v>
      </c>
      <c r="G30" s="11">
        <f t="shared" si="6"/>
        <v>-45.896900577019977</v>
      </c>
      <c r="H30" s="11">
        <f t="shared" si="6"/>
        <v>-70.496053077313178</v>
      </c>
      <c r="I30" s="11">
        <f t="shared" si="6"/>
        <v>-31.451057704040316</v>
      </c>
      <c r="J30" s="11">
        <f t="shared" si="6"/>
        <v>10.941856247901491</v>
      </c>
      <c r="K30" s="39">
        <f t="shared" si="6"/>
        <v>56.898119521338906</v>
      </c>
      <c r="L30" s="39">
        <f t="shared" si="6"/>
        <v>106.64545364178051</v>
      </c>
      <c r="M30" s="39">
        <f t="shared" si="6"/>
        <v>170.42453480863085</v>
      </c>
      <c r="N30" s="35"/>
    </row>
    <row r="31" spans="1:14" ht="14.45" hidden="1" x14ac:dyDescent="0.3">
      <c r="A31" s="8"/>
      <c r="B31" s="8"/>
      <c r="C31" s="30" t="str">
        <f>IF(C30&gt;0,"+","x")</f>
        <v>x</v>
      </c>
      <c r="D31" s="30" t="str">
        <f>IF(D30&gt;0,"+","x")</f>
        <v>x</v>
      </c>
      <c r="E31" s="30" t="str">
        <f t="shared" ref="E31:M31" si="7">IF(E30&gt;0,"+","x")</f>
        <v>x</v>
      </c>
      <c r="F31" s="30" t="str">
        <f t="shared" si="7"/>
        <v>x</v>
      </c>
      <c r="G31" s="30" t="str">
        <f t="shared" si="7"/>
        <v>x</v>
      </c>
      <c r="H31" s="30" t="str">
        <f t="shared" si="7"/>
        <v>x</v>
      </c>
      <c r="I31" s="30" t="str">
        <f t="shared" si="7"/>
        <v>x</v>
      </c>
      <c r="J31" s="30" t="str">
        <f t="shared" si="7"/>
        <v>+</v>
      </c>
      <c r="K31" s="30" t="str">
        <f t="shared" si="7"/>
        <v>+</v>
      </c>
      <c r="L31" s="30" t="str">
        <f t="shared" si="7"/>
        <v>+</v>
      </c>
      <c r="M31" s="30" t="str">
        <f t="shared" si="7"/>
        <v>+</v>
      </c>
      <c r="N31" s="35"/>
    </row>
    <row r="32" spans="1:14" x14ac:dyDescent="0.25">
      <c r="A32" s="8"/>
      <c r="B32" s="8"/>
      <c r="C32" s="22"/>
      <c r="D32" s="22"/>
      <c r="E32" s="22"/>
      <c r="F32" s="22"/>
      <c r="G32" s="22"/>
      <c r="H32" s="22"/>
      <c r="I32" s="22"/>
      <c r="J32" s="22"/>
      <c r="K32" s="44"/>
      <c r="L32" s="44"/>
      <c r="M32" s="44"/>
      <c r="N32" s="35"/>
    </row>
    <row r="33" spans="1:14" x14ac:dyDescent="0.25">
      <c r="A33" s="8" t="s">
        <v>12</v>
      </c>
      <c r="B33" s="8"/>
      <c r="C33" s="26">
        <f>C28+NPV('samenvatting + basisgegevens'!B34,D28:M28)</f>
        <v>52.673202601670511</v>
      </c>
      <c r="D33" s="8" t="s">
        <v>15</v>
      </c>
      <c r="E33" s="8"/>
      <c r="F33" s="8"/>
      <c r="G33" s="8"/>
      <c r="H33" s="8"/>
      <c r="I33" s="5" t="s">
        <v>20</v>
      </c>
      <c r="J33" s="8"/>
      <c r="K33" s="35"/>
      <c r="L33" s="32"/>
      <c r="M33" s="35"/>
      <c r="N33" s="35"/>
    </row>
    <row r="34" spans="1:14" x14ac:dyDescent="0.25">
      <c r="A34" s="8" t="s">
        <v>61</v>
      </c>
      <c r="B34" s="8"/>
      <c r="C34" s="27">
        <f>IRR(C28:M28)</f>
        <v>0.14674088775657079</v>
      </c>
      <c r="D34" s="8" t="s">
        <v>16</v>
      </c>
      <c r="E34" s="8"/>
      <c r="F34" s="8"/>
      <c r="G34" s="8"/>
      <c r="H34" s="8"/>
      <c r="I34" s="8"/>
      <c r="J34" s="8"/>
      <c r="K34" s="35"/>
      <c r="L34" s="35"/>
      <c r="M34" s="35"/>
      <c r="N34" s="35"/>
    </row>
    <row r="35" spans="1:14" x14ac:dyDescent="0.25">
      <c r="A35" s="8" t="s">
        <v>14</v>
      </c>
      <c r="B35" s="8"/>
      <c r="C35" s="28">
        <f>IF(COUNTIF(C31:M31,"x")=11,"&gt;10 jr",COUNTIF(C31:M31,"x"))</f>
        <v>7</v>
      </c>
      <c r="D35" s="8" t="s">
        <v>17</v>
      </c>
      <c r="E35" s="8"/>
      <c r="F35" s="8"/>
      <c r="G35" s="8"/>
      <c r="H35" s="8"/>
      <c r="I35" s="8"/>
      <c r="J35" s="8"/>
      <c r="K35" s="35"/>
      <c r="L35" s="35"/>
      <c r="M35" s="35"/>
      <c r="N35" s="35"/>
    </row>
    <row r="36" spans="1:14" x14ac:dyDescent="0.25">
      <c r="A36" s="8"/>
      <c r="B36" s="8"/>
      <c r="C36" s="8"/>
      <c r="D36" s="8"/>
      <c r="E36" s="8"/>
      <c r="F36" s="8"/>
      <c r="G36" s="8"/>
      <c r="H36" s="8"/>
      <c r="I36" s="8"/>
      <c r="J36" s="8"/>
      <c r="K36" s="35"/>
      <c r="L36" s="35"/>
      <c r="M36" s="35"/>
      <c r="N36" s="35"/>
    </row>
  </sheetData>
  <pageMargins left="0.7" right="0.7" top="0.75" bottom="0.75" header="0.3" footer="0.3"/>
  <pageSetup paperSize="9" scale="84"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3"/>
  <sheetViews>
    <sheetView windowProtection="1" workbookViewId="0">
      <selection activeCell="H1" sqref="H1"/>
    </sheetView>
  </sheetViews>
  <sheetFormatPr defaultColWidth="8.85546875" defaultRowHeight="15" x14ac:dyDescent="0.25"/>
  <cols>
    <col min="1" max="16384" width="8.85546875" style="9"/>
  </cols>
  <sheetData>
    <row r="3" spans="2:2" x14ac:dyDescent="0.3">
      <c r="B3" s="13" t="s">
        <v>101</v>
      </c>
    </row>
    <row r="23" spans="2:2" x14ac:dyDescent="0.3">
      <c r="B23" s="13" t="s">
        <v>102</v>
      </c>
    </row>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indowProtection="1" zoomScaleNormal="100" workbookViewId="0">
      <selection activeCell="B7" sqref="B7"/>
    </sheetView>
  </sheetViews>
  <sheetFormatPr defaultRowHeight="15" x14ac:dyDescent="0.25"/>
  <cols>
    <col min="1" max="1" width="42.7109375" style="58" customWidth="1"/>
    <col min="2" max="2" width="73.28515625" style="58" customWidth="1"/>
    <col min="3" max="3" width="4.85546875" customWidth="1"/>
  </cols>
  <sheetData>
    <row r="1" spans="1:3" ht="18.75" x14ac:dyDescent="0.25">
      <c r="A1" s="57" t="s">
        <v>70</v>
      </c>
      <c r="B1" s="57" t="s">
        <v>77</v>
      </c>
      <c r="C1" s="29"/>
    </row>
    <row r="2" spans="1:3" ht="18" x14ac:dyDescent="0.3">
      <c r="A2" s="57"/>
      <c r="B2" s="59"/>
      <c r="C2" s="29"/>
    </row>
    <row r="3" spans="1:3" s="62" customFormat="1" ht="56.45" customHeight="1" x14ac:dyDescent="0.25">
      <c r="A3" s="63" t="s">
        <v>76</v>
      </c>
      <c r="B3" s="60" t="s">
        <v>84</v>
      </c>
      <c r="C3" s="61"/>
    </row>
    <row r="4" spans="1:3" s="62" customFormat="1" ht="56.45" customHeight="1" x14ac:dyDescent="0.3">
      <c r="A4" s="63" t="s">
        <v>82</v>
      </c>
      <c r="B4" s="60" t="s">
        <v>83</v>
      </c>
      <c r="C4" s="61"/>
    </row>
    <row r="5" spans="1:3" s="62" customFormat="1" ht="56.45" customHeight="1" x14ac:dyDescent="0.3">
      <c r="A5" s="63" t="s">
        <v>75</v>
      </c>
      <c r="B5" s="60" t="s">
        <v>81</v>
      </c>
      <c r="C5" s="61"/>
    </row>
    <row r="6" spans="1:3" s="62" customFormat="1" ht="56.45" customHeight="1" x14ac:dyDescent="0.3">
      <c r="A6" s="63" t="s">
        <v>74</v>
      </c>
      <c r="B6" s="60" t="s">
        <v>80</v>
      </c>
      <c r="C6" s="61"/>
    </row>
    <row r="7" spans="1:3" s="62" customFormat="1" ht="56.45" customHeight="1" x14ac:dyDescent="0.3">
      <c r="A7" s="63" t="s">
        <v>72</v>
      </c>
      <c r="B7" s="60" t="s">
        <v>79</v>
      </c>
      <c r="C7" s="61"/>
    </row>
    <row r="8" spans="1:3" s="62" customFormat="1" ht="61.15" customHeight="1" x14ac:dyDescent="0.3">
      <c r="A8" s="63" t="s">
        <v>73</v>
      </c>
      <c r="B8" s="60" t="s">
        <v>78</v>
      </c>
      <c r="C8" s="61"/>
    </row>
    <row r="9" spans="1:3" s="62" customFormat="1" ht="56.45" customHeight="1" x14ac:dyDescent="0.3">
      <c r="A9" s="63" t="s">
        <v>99</v>
      </c>
      <c r="B9" s="60" t="s">
        <v>100</v>
      </c>
      <c r="C9" s="61"/>
    </row>
    <row r="10" spans="1:3" s="62" customFormat="1" x14ac:dyDescent="0.25">
      <c r="A10" s="63"/>
      <c r="B10" s="60"/>
      <c r="C10" s="61"/>
    </row>
    <row r="11" spans="1:3" s="62" customFormat="1" x14ac:dyDescent="0.25">
      <c r="A11" s="64"/>
      <c r="B11" s="64"/>
    </row>
    <row r="12" spans="1:3" s="62" customFormat="1" x14ac:dyDescent="0.25">
      <c r="A12" s="64"/>
      <c r="B12" s="64"/>
    </row>
    <row r="13" spans="1:3" s="62" customFormat="1" x14ac:dyDescent="0.25">
      <c r="A13" s="64"/>
      <c r="B13" s="64"/>
    </row>
    <row r="14" spans="1:3" s="62" customFormat="1" x14ac:dyDescent="0.25">
      <c r="A14" s="64"/>
      <c r="B14" s="64"/>
    </row>
    <row r="15" spans="1:3" s="62" customFormat="1" x14ac:dyDescent="0.25">
      <c r="A15" s="64"/>
      <c r="B15" s="64"/>
    </row>
    <row r="16" spans="1:3" s="62" customFormat="1" x14ac:dyDescent="0.25">
      <c r="A16" s="64"/>
      <c r="B16" s="64"/>
    </row>
    <row r="17" spans="1:2" s="62" customFormat="1" x14ac:dyDescent="0.25">
      <c r="A17" s="64"/>
      <c r="B17" s="64"/>
    </row>
  </sheetData>
  <pageMargins left="0.7" right="0.7" top="0.75" bottom="0.75" header="0.3" footer="0.3"/>
  <pageSetup paperSize="9" scale="7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samenvatting + basisgegevens</vt:lpstr>
      <vt:lpstr>input exploitatie + investering</vt:lpstr>
      <vt:lpstr>output investeringsanalyse</vt:lpstr>
      <vt:lpstr>grafische output</vt:lpstr>
      <vt:lpstr>veelgestelde vragen..</vt:lpstr>
      <vt:lpstr>'input exploitatie + investering'!Afdrukbereik</vt:lpstr>
      <vt:lpstr>'samenvatting + basisgegevens'!Afdrukbereik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Miedema</dc:creator>
  <cp:lastModifiedBy>Marc Miedema</cp:lastModifiedBy>
  <cp:lastPrinted>2015-08-26T10:11:16Z</cp:lastPrinted>
  <dcterms:created xsi:type="dcterms:W3CDTF">2015-07-03T09:02:15Z</dcterms:created>
  <dcterms:modified xsi:type="dcterms:W3CDTF">2016-03-26T15:09:33Z</dcterms:modified>
</cp:coreProperties>
</file>